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O:\Norrell Spreadsheets &amp; Docs\2014\"/>
    </mc:Choice>
  </mc:AlternateContent>
  <workbookProtection workbookAlgorithmName="SHA-512" workbookHashValue="L9yq+qXJwMLY7XhNgRXyz0ojtf1mPuDdSoUyfvpK3uvWVbw46TK6oZcyNVQamteclQsS2hdlNLgaRtq0ypArIw==" workbookSaltValue="imgpJsthHYgJgbW/w+i/Gg==" workbookSpinCount="100000" lockStructure="1"/>
  <bookViews>
    <workbookView xWindow="0" yWindow="0" windowWidth="23040" windowHeight="9396" tabRatio="837"/>
  </bookViews>
  <sheets>
    <sheet name="report" sheetId="1" r:id="rId1"/>
    <sheet name="production" sheetId="3" r:id="rId2"/>
    <sheet name="purch" sheetId="4" r:id="rId3"/>
    <sheet name="inventory" sheetId="8" r:id="rId4"/>
    <sheet name="inv 2 sales" sheetId="9" r:id="rId5"/>
    <sheet name="data" sheetId="2" r:id="rId6"/>
  </sheets>
  <definedNames>
    <definedName name="_xlnm.Print_Area" localSheetId="5">data!$A$199:$O$350</definedName>
    <definedName name="_xlnm.Print_Area" localSheetId="0">report!$A$1:$D$200</definedName>
    <definedName name="_xlnm.Print_Titles" localSheetId="5">data!$1:$6</definedName>
    <definedName name="_xlnm.Print_Titles" localSheetId="0">report!$2:$8</definedName>
  </definedNames>
  <calcPr calcId="152511" concurrentCalc="0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0" i="2" l="1"/>
  <c r="G331" i="2"/>
  <c r="H331" i="2"/>
  <c r="G332" i="2"/>
  <c r="H332" i="2"/>
  <c r="J332" i="2"/>
  <c r="G319" i="2"/>
  <c r="H319" i="2"/>
  <c r="G320" i="2"/>
  <c r="H320" i="2"/>
  <c r="J320" i="2"/>
  <c r="J340" i="2"/>
  <c r="D332" i="2"/>
  <c r="D320" i="2"/>
  <c r="D340" i="2"/>
  <c r="H340" i="2"/>
  <c r="G321" i="2"/>
  <c r="H321" i="2"/>
  <c r="G322" i="2"/>
  <c r="H322" i="2"/>
  <c r="G323" i="2"/>
  <c r="H323" i="2"/>
  <c r="G324" i="2"/>
  <c r="H324" i="2"/>
  <c r="G325" i="2"/>
  <c r="H325" i="2"/>
  <c r="G326" i="2"/>
  <c r="H326" i="2"/>
  <c r="G327" i="2"/>
  <c r="H327" i="2"/>
  <c r="G328" i="2"/>
  <c r="H328" i="2"/>
  <c r="G329" i="2"/>
  <c r="H329" i="2"/>
  <c r="G330" i="2"/>
  <c r="H330" i="2"/>
  <c r="K331" i="2"/>
  <c r="O331" i="2"/>
  <c r="F340" i="2"/>
  <c r="E330" i="2"/>
  <c r="Y41" i="2"/>
  <c r="B276" i="2"/>
  <c r="E282" i="2"/>
  <c r="R283" i="2"/>
  <c r="E174" i="2"/>
  <c r="R163" i="2"/>
  <c r="E186" i="2"/>
  <c r="R175" i="2"/>
  <c r="E198" i="2"/>
  <c r="R187" i="2"/>
  <c r="E210" i="2"/>
  <c r="R199" i="2"/>
  <c r="E222" i="2"/>
  <c r="R211" i="2"/>
  <c r="E234" i="2"/>
  <c r="R223" i="2"/>
  <c r="E246" i="2"/>
  <c r="R235" i="2"/>
  <c r="E258" i="2"/>
  <c r="R247" i="2"/>
  <c r="B259" i="2"/>
  <c r="B260" i="2"/>
  <c r="B261" i="2"/>
  <c r="B262" i="2"/>
  <c r="B263" i="2"/>
  <c r="B264" i="2"/>
  <c r="B265" i="2"/>
  <c r="B266" i="2"/>
  <c r="E270" i="2"/>
  <c r="R259" i="2"/>
  <c r="R271" i="2"/>
  <c r="R355" i="2"/>
  <c r="K332" i="2"/>
  <c r="O332" i="2"/>
  <c r="G189" i="2"/>
  <c r="H189" i="2"/>
  <c r="G190" i="2"/>
  <c r="H190" i="2"/>
  <c r="G191" i="2"/>
  <c r="H191" i="2"/>
  <c r="G192" i="2"/>
  <c r="H192" i="2"/>
  <c r="G193" i="2"/>
  <c r="H193" i="2"/>
  <c r="G194" i="2"/>
  <c r="H194" i="2"/>
  <c r="G195" i="2"/>
  <c r="H195" i="2"/>
  <c r="G196" i="2"/>
  <c r="H196" i="2"/>
  <c r="G197" i="2"/>
  <c r="H197" i="2"/>
  <c r="G198" i="2"/>
  <c r="H198" i="2"/>
  <c r="G199" i="2"/>
  <c r="H199" i="2"/>
  <c r="G200" i="2"/>
  <c r="H200" i="2"/>
  <c r="K200" i="2"/>
  <c r="O200" i="2"/>
  <c r="G201" i="2"/>
  <c r="H201" i="2"/>
  <c r="K201" i="2"/>
  <c r="O201" i="2"/>
  <c r="G202" i="2"/>
  <c r="H202" i="2"/>
  <c r="K202" i="2"/>
  <c r="O202" i="2"/>
  <c r="G203" i="2"/>
  <c r="H203" i="2"/>
  <c r="K203" i="2"/>
  <c r="O203" i="2"/>
  <c r="G204" i="2"/>
  <c r="H204" i="2"/>
  <c r="K204" i="2"/>
  <c r="O204" i="2"/>
  <c r="G205" i="2"/>
  <c r="H205" i="2"/>
  <c r="K205" i="2"/>
  <c r="O205" i="2"/>
  <c r="G206" i="2"/>
  <c r="H206" i="2"/>
  <c r="K206" i="2"/>
  <c r="O206" i="2"/>
  <c r="G207" i="2"/>
  <c r="H207" i="2"/>
  <c r="K207" i="2"/>
  <c r="O207" i="2"/>
  <c r="G208" i="2"/>
  <c r="H208" i="2"/>
  <c r="K208" i="2"/>
  <c r="O208" i="2"/>
  <c r="G209" i="2"/>
  <c r="H209" i="2"/>
  <c r="K209" i="2"/>
  <c r="O209" i="2"/>
  <c r="G210" i="2"/>
  <c r="H210" i="2"/>
  <c r="K210" i="2"/>
  <c r="O210" i="2"/>
  <c r="G211" i="2"/>
  <c r="H211" i="2"/>
  <c r="K211" i="2"/>
  <c r="O211" i="2"/>
  <c r="G212" i="2"/>
  <c r="H212" i="2"/>
  <c r="K212" i="2"/>
  <c r="O212" i="2"/>
  <c r="G213" i="2"/>
  <c r="H213" i="2"/>
  <c r="K213" i="2"/>
  <c r="O213" i="2"/>
  <c r="G214" i="2"/>
  <c r="H214" i="2"/>
  <c r="K214" i="2"/>
  <c r="O214" i="2"/>
  <c r="G215" i="2"/>
  <c r="H215" i="2"/>
  <c r="K215" i="2"/>
  <c r="O215" i="2"/>
  <c r="G216" i="2"/>
  <c r="H216" i="2"/>
  <c r="K216" i="2"/>
  <c r="O216" i="2"/>
  <c r="G217" i="2"/>
  <c r="H217" i="2"/>
  <c r="K217" i="2"/>
  <c r="O217" i="2"/>
  <c r="G218" i="2"/>
  <c r="H218" i="2"/>
  <c r="K218" i="2"/>
  <c r="O218" i="2"/>
  <c r="G219" i="2"/>
  <c r="H219" i="2"/>
  <c r="K219" i="2"/>
  <c r="O219" i="2"/>
  <c r="G220" i="2"/>
  <c r="H220" i="2"/>
  <c r="K220" i="2"/>
  <c r="O220" i="2"/>
  <c r="G221" i="2"/>
  <c r="H221" i="2"/>
  <c r="K221" i="2"/>
  <c r="O221" i="2"/>
  <c r="G222" i="2"/>
  <c r="H222" i="2"/>
  <c r="K222" i="2"/>
  <c r="O222" i="2"/>
  <c r="G223" i="2"/>
  <c r="H223" i="2"/>
  <c r="K223" i="2"/>
  <c r="O223" i="2"/>
  <c r="G224" i="2"/>
  <c r="H224" i="2"/>
  <c r="K224" i="2"/>
  <c r="O224" i="2"/>
  <c r="G225" i="2"/>
  <c r="H225" i="2"/>
  <c r="K225" i="2"/>
  <c r="O225" i="2"/>
  <c r="G226" i="2"/>
  <c r="H226" i="2"/>
  <c r="K226" i="2"/>
  <c r="O226" i="2"/>
  <c r="G227" i="2"/>
  <c r="H227" i="2"/>
  <c r="K227" i="2"/>
  <c r="O227" i="2"/>
  <c r="G228" i="2"/>
  <c r="H228" i="2"/>
  <c r="K228" i="2"/>
  <c r="O228" i="2"/>
  <c r="G229" i="2"/>
  <c r="H229" i="2"/>
  <c r="K229" i="2"/>
  <c r="O229" i="2"/>
  <c r="G230" i="2"/>
  <c r="H230" i="2"/>
  <c r="K230" i="2"/>
  <c r="O230" i="2"/>
  <c r="G231" i="2"/>
  <c r="H231" i="2"/>
  <c r="K231" i="2"/>
  <c r="O231" i="2"/>
  <c r="G232" i="2"/>
  <c r="H232" i="2"/>
  <c r="K232" i="2"/>
  <c r="O232" i="2"/>
  <c r="G233" i="2"/>
  <c r="H233" i="2"/>
  <c r="K233" i="2"/>
  <c r="O233" i="2"/>
  <c r="G234" i="2"/>
  <c r="H234" i="2"/>
  <c r="K234" i="2"/>
  <c r="O234" i="2"/>
  <c r="G235" i="2"/>
  <c r="H235" i="2"/>
  <c r="K235" i="2"/>
  <c r="O235" i="2"/>
  <c r="G236" i="2"/>
  <c r="H236" i="2"/>
  <c r="K236" i="2"/>
  <c r="O236" i="2"/>
  <c r="G237" i="2"/>
  <c r="H237" i="2"/>
  <c r="K237" i="2"/>
  <c r="O237" i="2"/>
  <c r="G238" i="2"/>
  <c r="H238" i="2"/>
  <c r="K238" i="2"/>
  <c r="O238" i="2"/>
  <c r="G239" i="2"/>
  <c r="H239" i="2"/>
  <c r="K239" i="2"/>
  <c r="O239" i="2"/>
  <c r="G240" i="2"/>
  <c r="H240" i="2"/>
  <c r="K240" i="2"/>
  <c r="O240" i="2"/>
  <c r="G241" i="2"/>
  <c r="H241" i="2"/>
  <c r="K241" i="2"/>
  <c r="O241" i="2"/>
  <c r="G242" i="2"/>
  <c r="H242" i="2"/>
  <c r="K242" i="2"/>
  <c r="O242" i="2"/>
  <c r="G243" i="2"/>
  <c r="H243" i="2"/>
  <c r="K243" i="2"/>
  <c r="O243" i="2"/>
  <c r="G244" i="2"/>
  <c r="H244" i="2"/>
  <c r="K244" i="2"/>
  <c r="O244" i="2"/>
  <c r="G245" i="2"/>
  <c r="H245" i="2"/>
  <c r="K245" i="2"/>
  <c r="O245" i="2"/>
  <c r="G246" i="2"/>
  <c r="H246" i="2"/>
  <c r="K246" i="2"/>
  <c r="O246" i="2"/>
  <c r="G247" i="2"/>
  <c r="H247" i="2"/>
  <c r="K247" i="2"/>
  <c r="O247" i="2"/>
  <c r="G248" i="2"/>
  <c r="H248" i="2"/>
  <c r="K248" i="2"/>
  <c r="O248" i="2"/>
  <c r="G249" i="2"/>
  <c r="H249" i="2"/>
  <c r="K249" i="2"/>
  <c r="O249" i="2"/>
  <c r="G250" i="2"/>
  <c r="H250" i="2"/>
  <c r="K250" i="2"/>
  <c r="O250" i="2"/>
  <c r="G251" i="2"/>
  <c r="H251" i="2"/>
  <c r="K251" i="2"/>
  <c r="O251" i="2"/>
  <c r="G252" i="2"/>
  <c r="H252" i="2"/>
  <c r="K252" i="2"/>
  <c r="O252" i="2"/>
  <c r="G253" i="2"/>
  <c r="H253" i="2"/>
  <c r="K253" i="2"/>
  <c r="O253" i="2"/>
  <c r="G254" i="2"/>
  <c r="H254" i="2"/>
  <c r="K254" i="2"/>
  <c r="O254" i="2"/>
  <c r="G255" i="2"/>
  <c r="H255" i="2"/>
  <c r="K255" i="2"/>
  <c r="O255" i="2"/>
  <c r="G256" i="2"/>
  <c r="H256" i="2"/>
  <c r="K256" i="2"/>
  <c r="O256" i="2"/>
  <c r="G257" i="2"/>
  <c r="H257" i="2"/>
  <c r="K257" i="2"/>
  <c r="O257" i="2"/>
  <c r="G258" i="2"/>
  <c r="H258" i="2"/>
  <c r="K258" i="2"/>
  <c r="O258" i="2"/>
  <c r="G259" i="2"/>
  <c r="H259" i="2"/>
  <c r="K259" i="2"/>
  <c r="O259" i="2"/>
  <c r="G260" i="2"/>
  <c r="H260" i="2"/>
  <c r="K260" i="2"/>
  <c r="O260" i="2"/>
  <c r="G261" i="2"/>
  <c r="H261" i="2"/>
  <c r="K261" i="2"/>
  <c r="O261" i="2"/>
  <c r="G262" i="2"/>
  <c r="H262" i="2"/>
  <c r="K262" i="2"/>
  <c r="O262" i="2"/>
  <c r="G263" i="2"/>
  <c r="H263" i="2"/>
  <c r="K263" i="2"/>
  <c r="O263" i="2"/>
  <c r="G264" i="2"/>
  <c r="H264" i="2"/>
  <c r="K264" i="2"/>
  <c r="O264" i="2"/>
  <c r="G265" i="2"/>
  <c r="H265" i="2"/>
  <c r="K265" i="2"/>
  <c r="O265" i="2"/>
  <c r="G266" i="2"/>
  <c r="H266" i="2"/>
  <c r="K266" i="2"/>
  <c r="O266" i="2"/>
  <c r="G267" i="2"/>
  <c r="H267" i="2"/>
  <c r="K267" i="2"/>
  <c r="O267" i="2"/>
  <c r="G268" i="2"/>
  <c r="H268" i="2"/>
  <c r="K268" i="2"/>
  <c r="O268" i="2"/>
  <c r="G269" i="2"/>
  <c r="H269" i="2"/>
  <c r="K269" i="2"/>
  <c r="O269" i="2"/>
  <c r="G270" i="2"/>
  <c r="H270" i="2"/>
  <c r="K270" i="2"/>
  <c r="O270" i="2"/>
  <c r="G271" i="2"/>
  <c r="H271" i="2"/>
  <c r="K271" i="2"/>
  <c r="O271" i="2"/>
  <c r="G272" i="2"/>
  <c r="H272" i="2"/>
  <c r="K272" i="2"/>
  <c r="O272" i="2"/>
  <c r="G273" i="2"/>
  <c r="H273" i="2"/>
  <c r="K273" i="2"/>
  <c r="O273" i="2"/>
  <c r="G274" i="2"/>
  <c r="H274" i="2"/>
  <c r="K274" i="2"/>
  <c r="O274" i="2"/>
  <c r="G275" i="2"/>
  <c r="H275" i="2"/>
  <c r="K275" i="2"/>
  <c r="O275" i="2"/>
  <c r="F276" i="2"/>
  <c r="G276" i="2"/>
  <c r="H276" i="2"/>
  <c r="K276" i="2"/>
  <c r="O276" i="2"/>
  <c r="G277" i="2"/>
  <c r="H277" i="2"/>
  <c r="K277" i="2"/>
  <c r="O277" i="2"/>
  <c r="G278" i="2"/>
  <c r="H278" i="2"/>
  <c r="K278" i="2"/>
  <c r="O278" i="2"/>
  <c r="G279" i="2"/>
  <c r="H279" i="2"/>
  <c r="K279" i="2"/>
  <c r="O279" i="2"/>
  <c r="G280" i="2"/>
  <c r="H280" i="2"/>
  <c r="K280" i="2"/>
  <c r="O280" i="2"/>
  <c r="G281" i="2"/>
  <c r="H281" i="2"/>
  <c r="K281" i="2"/>
  <c r="O281" i="2"/>
  <c r="G282" i="2"/>
  <c r="H282" i="2"/>
  <c r="K282" i="2"/>
  <c r="O282" i="2"/>
  <c r="G283" i="2"/>
  <c r="H283" i="2"/>
  <c r="K283" i="2"/>
  <c r="O283" i="2"/>
  <c r="G284" i="2"/>
  <c r="H284" i="2"/>
  <c r="K284" i="2"/>
  <c r="O284" i="2"/>
  <c r="G285" i="2"/>
  <c r="H285" i="2"/>
  <c r="K285" i="2"/>
  <c r="O285" i="2"/>
  <c r="G286" i="2"/>
  <c r="H286" i="2"/>
  <c r="K286" i="2"/>
  <c r="O286" i="2"/>
  <c r="F287" i="2"/>
  <c r="G287" i="2"/>
  <c r="H287" i="2"/>
  <c r="K287" i="2"/>
  <c r="O287" i="2"/>
  <c r="F288" i="2"/>
  <c r="G288" i="2"/>
  <c r="H288" i="2"/>
  <c r="K288" i="2"/>
  <c r="O288" i="2"/>
  <c r="F289" i="2"/>
  <c r="G289" i="2"/>
  <c r="H289" i="2"/>
  <c r="K289" i="2"/>
  <c r="O289" i="2"/>
  <c r="G290" i="2"/>
  <c r="H290" i="2"/>
  <c r="K290" i="2"/>
  <c r="O290" i="2"/>
  <c r="G291" i="2"/>
  <c r="H291" i="2"/>
  <c r="K291" i="2"/>
  <c r="O291" i="2"/>
  <c r="G292" i="2"/>
  <c r="H292" i="2"/>
  <c r="K292" i="2"/>
  <c r="O292" i="2"/>
  <c r="G293" i="2"/>
  <c r="H293" i="2"/>
  <c r="K293" i="2"/>
  <c r="O293" i="2"/>
  <c r="G294" i="2"/>
  <c r="H294" i="2"/>
  <c r="K294" i="2"/>
  <c r="O294" i="2"/>
  <c r="G295" i="2"/>
  <c r="H295" i="2"/>
  <c r="K295" i="2"/>
  <c r="O295" i="2"/>
  <c r="G296" i="2"/>
  <c r="H296" i="2"/>
  <c r="K296" i="2"/>
  <c r="O296" i="2"/>
  <c r="G297" i="2"/>
  <c r="H297" i="2"/>
  <c r="K297" i="2"/>
  <c r="O297" i="2"/>
  <c r="G298" i="2"/>
  <c r="H298" i="2"/>
  <c r="K298" i="2"/>
  <c r="O298" i="2"/>
  <c r="G299" i="2"/>
  <c r="H299" i="2"/>
  <c r="K299" i="2"/>
  <c r="O299" i="2"/>
  <c r="G300" i="2"/>
  <c r="H300" i="2"/>
  <c r="K300" i="2"/>
  <c r="O300" i="2"/>
  <c r="G301" i="2"/>
  <c r="H301" i="2"/>
  <c r="K301" i="2"/>
  <c r="O301" i="2"/>
  <c r="G302" i="2"/>
  <c r="H302" i="2"/>
  <c r="K302" i="2"/>
  <c r="O302" i="2"/>
  <c r="G303" i="2"/>
  <c r="H303" i="2"/>
  <c r="K303" i="2"/>
  <c r="O303" i="2"/>
  <c r="G304" i="2"/>
  <c r="H304" i="2"/>
  <c r="K304" i="2"/>
  <c r="O304" i="2"/>
  <c r="G305" i="2"/>
  <c r="H305" i="2"/>
  <c r="K305" i="2"/>
  <c r="O305" i="2"/>
  <c r="G306" i="2"/>
  <c r="H306" i="2"/>
  <c r="K306" i="2"/>
  <c r="O306" i="2"/>
  <c r="G307" i="2"/>
  <c r="H307" i="2"/>
  <c r="K307" i="2"/>
  <c r="O307" i="2"/>
  <c r="G308" i="2"/>
  <c r="H308" i="2"/>
  <c r="K308" i="2"/>
  <c r="O308" i="2"/>
  <c r="G309" i="2"/>
  <c r="H309" i="2"/>
  <c r="K309" i="2"/>
  <c r="O309" i="2"/>
  <c r="G310" i="2"/>
  <c r="H310" i="2"/>
  <c r="K310" i="2"/>
  <c r="O310" i="2"/>
  <c r="G311" i="2"/>
  <c r="H311" i="2"/>
  <c r="K311" i="2"/>
  <c r="O311" i="2"/>
  <c r="G312" i="2"/>
  <c r="H312" i="2"/>
  <c r="K312" i="2"/>
  <c r="O312" i="2"/>
  <c r="G313" i="2"/>
  <c r="H313" i="2"/>
  <c r="K313" i="2"/>
  <c r="O313" i="2"/>
  <c r="G314" i="2"/>
  <c r="H314" i="2"/>
  <c r="K314" i="2"/>
  <c r="O314" i="2"/>
  <c r="G315" i="2"/>
  <c r="H315" i="2"/>
  <c r="K315" i="2"/>
  <c r="O315" i="2"/>
  <c r="G316" i="2"/>
  <c r="H316" i="2"/>
  <c r="K316" i="2"/>
  <c r="O316" i="2"/>
  <c r="G317" i="2"/>
  <c r="H317" i="2"/>
  <c r="K317" i="2"/>
  <c r="O317" i="2"/>
  <c r="G318" i="2"/>
  <c r="H318" i="2"/>
  <c r="K318" i="2"/>
  <c r="O318" i="2"/>
  <c r="K319" i="2"/>
  <c r="O319" i="2"/>
  <c r="K320" i="2"/>
  <c r="O320" i="2"/>
  <c r="K321" i="2"/>
  <c r="O321" i="2"/>
  <c r="K322" i="2"/>
  <c r="O322" i="2"/>
  <c r="K323" i="2"/>
  <c r="O323" i="2"/>
  <c r="K324" i="2"/>
  <c r="O324" i="2"/>
  <c r="K325" i="2"/>
  <c r="O325" i="2"/>
  <c r="K326" i="2"/>
  <c r="O326" i="2"/>
  <c r="K327" i="2"/>
  <c r="O327" i="2"/>
  <c r="K328" i="2"/>
  <c r="O328" i="2"/>
  <c r="K329" i="2"/>
  <c r="O329" i="2"/>
  <c r="K330" i="2"/>
  <c r="O330" i="2"/>
  <c r="O351" i="2"/>
  <c r="G141" i="2"/>
  <c r="H141" i="2"/>
  <c r="G142" i="2"/>
  <c r="H142" i="2"/>
  <c r="G143" i="2"/>
  <c r="H143" i="2"/>
  <c r="G144" i="2"/>
  <c r="H144" i="2"/>
  <c r="G145" i="2"/>
  <c r="H145" i="2"/>
  <c r="G146" i="2"/>
  <c r="H146" i="2"/>
  <c r="G147" i="2"/>
  <c r="H147" i="2"/>
  <c r="G148" i="2"/>
  <c r="H148" i="2"/>
  <c r="G149" i="2"/>
  <c r="H149" i="2"/>
  <c r="G150" i="2"/>
  <c r="H150" i="2"/>
  <c r="G151" i="2"/>
  <c r="H151" i="2"/>
  <c r="G152" i="2"/>
  <c r="H152" i="2"/>
  <c r="K152" i="2"/>
  <c r="O152" i="2"/>
  <c r="G153" i="2"/>
  <c r="H153" i="2"/>
  <c r="K153" i="2"/>
  <c r="O153" i="2"/>
  <c r="G154" i="2"/>
  <c r="H154" i="2"/>
  <c r="K154" i="2"/>
  <c r="O154" i="2"/>
  <c r="G155" i="2"/>
  <c r="H155" i="2"/>
  <c r="K155" i="2"/>
  <c r="O155" i="2"/>
  <c r="G156" i="2"/>
  <c r="H156" i="2"/>
  <c r="K156" i="2"/>
  <c r="O156" i="2"/>
  <c r="G157" i="2"/>
  <c r="H157" i="2"/>
  <c r="K157" i="2"/>
  <c r="O157" i="2"/>
  <c r="G158" i="2"/>
  <c r="H158" i="2"/>
  <c r="K158" i="2"/>
  <c r="O158" i="2"/>
  <c r="G159" i="2"/>
  <c r="H159" i="2"/>
  <c r="K159" i="2"/>
  <c r="O159" i="2"/>
  <c r="G160" i="2"/>
  <c r="H160" i="2"/>
  <c r="K160" i="2"/>
  <c r="O160" i="2"/>
  <c r="G161" i="2"/>
  <c r="H161" i="2"/>
  <c r="K161" i="2"/>
  <c r="O161" i="2"/>
  <c r="G162" i="2"/>
  <c r="H162" i="2"/>
  <c r="K162" i="2"/>
  <c r="O162" i="2"/>
  <c r="G163" i="2"/>
  <c r="H163" i="2"/>
  <c r="K163" i="2"/>
  <c r="O163" i="2"/>
  <c r="G164" i="2"/>
  <c r="H164" i="2"/>
  <c r="K164" i="2"/>
  <c r="O164" i="2"/>
  <c r="G165" i="2"/>
  <c r="H165" i="2"/>
  <c r="K165" i="2"/>
  <c r="O165" i="2"/>
  <c r="G166" i="2"/>
  <c r="H166" i="2"/>
  <c r="K166" i="2"/>
  <c r="O166" i="2"/>
  <c r="G167" i="2"/>
  <c r="H167" i="2"/>
  <c r="K167" i="2"/>
  <c r="O167" i="2"/>
  <c r="G168" i="2"/>
  <c r="H168" i="2"/>
  <c r="K168" i="2"/>
  <c r="O168" i="2"/>
  <c r="G169" i="2"/>
  <c r="H169" i="2"/>
  <c r="K169" i="2"/>
  <c r="O169" i="2"/>
  <c r="G170" i="2"/>
  <c r="H170" i="2"/>
  <c r="K170" i="2"/>
  <c r="O170" i="2"/>
  <c r="G171" i="2"/>
  <c r="H171" i="2"/>
  <c r="K171" i="2"/>
  <c r="O171" i="2"/>
  <c r="G172" i="2"/>
  <c r="H172" i="2"/>
  <c r="K172" i="2"/>
  <c r="O172" i="2"/>
  <c r="G173" i="2"/>
  <c r="H173" i="2"/>
  <c r="K173" i="2"/>
  <c r="O173" i="2"/>
  <c r="G174" i="2"/>
  <c r="H174" i="2"/>
  <c r="K174" i="2"/>
  <c r="O174" i="2"/>
  <c r="G175" i="2"/>
  <c r="H175" i="2"/>
  <c r="K175" i="2"/>
  <c r="O175" i="2"/>
  <c r="G176" i="2"/>
  <c r="H176" i="2"/>
  <c r="K176" i="2"/>
  <c r="O176" i="2"/>
  <c r="G177" i="2"/>
  <c r="H177" i="2"/>
  <c r="K177" i="2"/>
  <c r="O177" i="2"/>
  <c r="G178" i="2"/>
  <c r="H178" i="2"/>
  <c r="K178" i="2"/>
  <c r="O178" i="2"/>
  <c r="G179" i="2"/>
  <c r="H179" i="2"/>
  <c r="K179" i="2"/>
  <c r="O179" i="2"/>
  <c r="G180" i="2"/>
  <c r="H180" i="2"/>
  <c r="K180" i="2"/>
  <c r="O180" i="2"/>
  <c r="G181" i="2"/>
  <c r="H181" i="2"/>
  <c r="K181" i="2"/>
  <c r="O181" i="2"/>
  <c r="G182" i="2"/>
  <c r="H182" i="2"/>
  <c r="K182" i="2"/>
  <c r="O182" i="2"/>
  <c r="G183" i="2"/>
  <c r="H183" i="2"/>
  <c r="K183" i="2"/>
  <c r="O183" i="2"/>
  <c r="G184" i="2"/>
  <c r="H184" i="2"/>
  <c r="K184" i="2"/>
  <c r="O184" i="2"/>
  <c r="G185" i="2"/>
  <c r="H185" i="2"/>
  <c r="K185" i="2"/>
  <c r="O185" i="2"/>
  <c r="G186" i="2"/>
  <c r="H186" i="2"/>
  <c r="K186" i="2"/>
  <c r="O186" i="2"/>
  <c r="G187" i="2"/>
  <c r="H187" i="2"/>
  <c r="K187" i="2"/>
  <c r="O187" i="2"/>
  <c r="G188" i="2"/>
  <c r="H188" i="2"/>
  <c r="K188" i="2"/>
  <c r="O188" i="2"/>
  <c r="K189" i="2"/>
  <c r="O189" i="2"/>
  <c r="K190" i="2"/>
  <c r="O190" i="2"/>
  <c r="K191" i="2"/>
  <c r="O191" i="2"/>
  <c r="K192" i="2"/>
  <c r="O192" i="2"/>
  <c r="K193" i="2"/>
  <c r="O193" i="2"/>
  <c r="K194" i="2"/>
  <c r="O194" i="2"/>
  <c r="K195" i="2"/>
  <c r="O195" i="2"/>
  <c r="K196" i="2"/>
  <c r="O196" i="2"/>
  <c r="K197" i="2"/>
  <c r="O197" i="2"/>
  <c r="K198" i="2"/>
  <c r="O198" i="2"/>
  <c r="K199" i="2"/>
  <c r="O199" i="2"/>
  <c r="O352" i="2"/>
  <c r="K336" i="2"/>
  <c r="K350" i="2"/>
  <c r="J308" i="2"/>
  <c r="J296" i="2"/>
  <c r="J284" i="2"/>
  <c r="J272" i="2"/>
  <c r="J336" i="2"/>
  <c r="J350" i="2"/>
  <c r="I330" i="2"/>
  <c r="I318" i="2"/>
  <c r="I306" i="2"/>
  <c r="I294" i="2"/>
  <c r="I282" i="2"/>
  <c r="I270" i="2"/>
  <c r="I336" i="2"/>
  <c r="I350" i="2"/>
  <c r="H336" i="2"/>
  <c r="H350" i="2"/>
  <c r="E332" i="2"/>
  <c r="E320" i="2"/>
  <c r="E308" i="2"/>
  <c r="E296" i="2"/>
  <c r="E284" i="2"/>
  <c r="E272" i="2"/>
  <c r="E336" i="2"/>
  <c r="E350" i="2"/>
  <c r="D308" i="2"/>
  <c r="D296" i="2"/>
  <c r="D284" i="2"/>
  <c r="D272" i="2"/>
  <c r="D336" i="2"/>
  <c r="D350" i="2"/>
  <c r="C330" i="2"/>
  <c r="C318" i="2"/>
  <c r="C306" i="2"/>
  <c r="C294" i="2"/>
  <c r="C282" i="2"/>
  <c r="C270" i="2"/>
  <c r="C336" i="2"/>
  <c r="C350" i="2"/>
  <c r="B336" i="2"/>
  <c r="B350" i="2"/>
  <c r="K340" i="2"/>
  <c r="K338" i="2"/>
  <c r="O340" i="2"/>
  <c r="O338" i="2"/>
  <c r="O336" i="2"/>
  <c r="F336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K18" i="2"/>
  <c r="O18" i="2"/>
  <c r="G19" i="2"/>
  <c r="H19" i="2"/>
  <c r="K19" i="2"/>
  <c r="O19" i="2"/>
  <c r="G20" i="2"/>
  <c r="H20" i="2"/>
  <c r="K20" i="2"/>
  <c r="O20" i="2"/>
  <c r="G21" i="2"/>
  <c r="H21" i="2"/>
  <c r="K21" i="2"/>
  <c r="O21" i="2"/>
  <c r="G22" i="2"/>
  <c r="H22" i="2"/>
  <c r="K22" i="2"/>
  <c r="O22" i="2"/>
  <c r="G23" i="2"/>
  <c r="H23" i="2"/>
  <c r="K23" i="2"/>
  <c r="O23" i="2"/>
  <c r="G24" i="2"/>
  <c r="H24" i="2"/>
  <c r="K24" i="2"/>
  <c r="O24" i="2"/>
  <c r="G25" i="2"/>
  <c r="H25" i="2"/>
  <c r="K25" i="2"/>
  <c r="O25" i="2"/>
  <c r="G26" i="2"/>
  <c r="H26" i="2"/>
  <c r="K26" i="2"/>
  <c r="O26" i="2"/>
  <c r="G27" i="2"/>
  <c r="H27" i="2"/>
  <c r="K27" i="2"/>
  <c r="O27" i="2"/>
  <c r="G28" i="2"/>
  <c r="H28" i="2"/>
  <c r="K28" i="2"/>
  <c r="O28" i="2"/>
  <c r="G29" i="2"/>
  <c r="H29" i="2"/>
  <c r="K29" i="2"/>
  <c r="O29" i="2"/>
  <c r="G30" i="2"/>
  <c r="H30" i="2"/>
  <c r="K30" i="2"/>
  <c r="O30" i="2"/>
  <c r="G31" i="2"/>
  <c r="H31" i="2"/>
  <c r="K31" i="2"/>
  <c r="O31" i="2"/>
  <c r="G32" i="2"/>
  <c r="H32" i="2"/>
  <c r="K32" i="2"/>
  <c r="O32" i="2"/>
  <c r="G33" i="2"/>
  <c r="H33" i="2"/>
  <c r="K33" i="2"/>
  <c r="O33" i="2"/>
  <c r="G34" i="2"/>
  <c r="H34" i="2"/>
  <c r="K34" i="2"/>
  <c r="O34" i="2"/>
  <c r="G35" i="2"/>
  <c r="H35" i="2"/>
  <c r="K35" i="2"/>
  <c r="O35" i="2"/>
  <c r="G36" i="2"/>
  <c r="H36" i="2"/>
  <c r="K36" i="2"/>
  <c r="O36" i="2"/>
  <c r="G37" i="2"/>
  <c r="H37" i="2"/>
  <c r="K37" i="2"/>
  <c r="O37" i="2"/>
  <c r="G38" i="2"/>
  <c r="H38" i="2"/>
  <c r="K38" i="2"/>
  <c r="O38" i="2"/>
  <c r="G39" i="2"/>
  <c r="H39" i="2"/>
  <c r="K39" i="2"/>
  <c r="O39" i="2"/>
  <c r="G40" i="2"/>
  <c r="H40" i="2"/>
  <c r="K40" i="2"/>
  <c r="O40" i="2"/>
  <c r="G41" i="2"/>
  <c r="H41" i="2"/>
  <c r="K41" i="2"/>
  <c r="O41" i="2"/>
  <c r="G42" i="2"/>
  <c r="H42" i="2"/>
  <c r="K42" i="2"/>
  <c r="O42" i="2"/>
  <c r="G43" i="2"/>
  <c r="H43" i="2"/>
  <c r="K43" i="2"/>
  <c r="O43" i="2"/>
  <c r="G44" i="2"/>
  <c r="H44" i="2"/>
  <c r="K44" i="2"/>
  <c r="O44" i="2"/>
  <c r="G45" i="2"/>
  <c r="H45" i="2"/>
  <c r="K45" i="2"/>
  <c r="O45" i="2"/>
  <c r="G46" i="2"/>
  <c r="H46" i="2"/>
  <c r="K46" i="2"/>
  <c r="O46" i="2"/>
  <c r="G47" i="2"/>
  <c r="H47" i="2"/>
  <c r="K47" i="2"/>
  <c r="O47" i="2"/>
  <c r="G48" i="2"/>
  <c r="H48" i="2"/>
  <c r="K48" i="2"/>
  <c r="O48" i="2"/>
  <c r="G49" i="2"/>
  <c r="H49" i="2"/>
  <c r="K49" i="2"/>
  <c r="O49" i="2"/>
  <c r="G50" i="2"/>
  <c r="H50" i="2"/>
  <c r="K50" i="2"/>
  <c r="O50" i="2"/>
  <c r="G51" i="2"/>
  <c r="H51" i="2"/>
  <c r="K51" i="2"/>
  <c r="O51" i="2"/>
  <c r="G52" i="2"/>
  <c r="H52" i="2"/>
  <c r="K52" i="2"/>
  <c r="O52" i="2"/>
  <c r="G53" i="2"/>
  <c r="H53" i="2"/>
  <c r="K53" i="2"/>
  <c r="O53" i="2"/>
  <c r="G54" i="2"/>
  <c r="H54" i="2"/>
  <c r="K54" i="2"/>
  <c r="O54" i="2"/>
  <c r="G55" i="2"/>
  <c r="H55" i="2"/>
  <c r="K55" i="2"/>
  <c r="O55" i="2"/>
  <c r="G56" i="2"/>
  <c r="H56" i="2"/>
  <c r="K56" i="2"/>
  <c r="O56" i="2"/>
  <c r="G57" i="2"/>
  <c r="H57" i="2"/>
  <c r="K57" i="2"/>
  <c r="O57" i="2"/>
  <c r="G58" i="2"/>
  <c r="H58" i="2"/>
  <c r="K58" i="2"/>
  <c r="O58" i="2"/>
  <c r="G59" i="2"/>
  <c r="H59" i="2"/>
  <c r="K59" i="2"/>
  <c r="O59" i="2"/>
  <c r="G60" i="2"/>
  <c r="H60" i="2"/>
  <c r="K60" i="2"/>
  <c r="O60" i="2"/>
  <c r="G61" i="2"/>
  <c r="H61" i="2"/>
  <c r="K61" i="2"/>
  <c r="O61" i="2"/>
  <c r="G62" i="2"/>
  <c r="H62" i="2"/>
  <c r="K62" i="2"/>
  <c r="O62" i="2"/>
  <c r="G63" i="2"/>
  <c r="H63" i="2"/>
  <c r="K63" i="2"/>
  <c r="O63" i="2"/>
  <c r="G64" i="2"/>
  <c r="H64" i="2"/>
  <c r="K64" i="2"/>
  <c r="O64" i="2"/>
  <c r="G65" i="2"/>
  <c r="H65" i="2"/>
  <c r="K65" i="2"/>
  <c r="O65" i="2"/>
  <c r="G66" i="2"/>
  <c r="H66" i="2"/>
  <c r="K66" i="2"/>
  <c r="O66" i="2"/>
  <c r="G67" i="2"/>
  <c r="H67" i="2"/>
  <c r="K67" i="2"/>
  <c r="O67" i="2"/>
  <c r="G68" i="2"/>
  <c r="H68" i="2"/>
  <c r="K68" i="2"/>
  <c r="O68" i="2"/>
  <c r="G69" i="2"/>
  <c r="H69" i="2"/>
  <c r="K69" i="2"/>
  <c r="O69" i="2"/>
  <c r="G70" i="2"/>
  <c r="H70" i="2"/>
  <c r="K70" i="2"/>
  <c r="O70" i="2"/>
  <c r="G71" i="2"/>
  <c r="H71" i="2"/>
  <c r="K71" i="2"/>
  <c r="O71" i="2"/>
  <c r="G72" i="2"/>
  <c r="H72" i="2"/>
  <c r="K72" i="2"/>
  <c r="O72" i="2"/>
  <c r="G73" i="2"/>
  <c r="H73" i="2"/>
  <c r="K73" i="2"/>
  <c r="O73" i="2"/>
  <c r="G74" i="2"/>
  <c r="H74" i="2"/>
  <c r="K74" i="2"/>
  <c r="O74" i="2"/>
  <c r="G75" i="2"/>
  <c r="H75" i="2"/>
  <c r="K75" i="2"/>
  <c r="O75" i="2"/>
  <c r="G76" i="2"/>
  <c r="H76" i="2"/>
  <c r="K76" i="2"/>
  <c r="O76" i="2"/>
  <c r="G77" i="2"/>
  <c r="H77" i="2"/>
  <c r="K77" i="2"/>
  <c r="O77" i="2"/>
  <c r="G78" i="2"/>
  <c r="H78" i="2"/>
  <c r="K78" i="2"/>
  <c r="O78" i="2"/>
  <c r="G79" i="2"/>
  <c r="H79" i="2"/>
  <c r="K79" i="2"/>
  <c r="O79" i="2"/>
  <c r="G80" i="2"/>
  <c r="H80" i="2"/>
  <c r="K80" i="2"/>
  <c r="O80" i="2"/>
  <c r="G81" i="2"/>
  <c r="H81" i="2"/>
  <c r="K81" i="2"/>
  <c r="O81" i="2"/>
  <c r="G82" i="2"/>
  <c r="H82" i="2"/>
  <c r="K82" i="2"/>
  <c r="O82" i="2"/>
  <c r="G83" i="2"/>
  <c r="H83" i="2"/>
  <c r="K83" i="2"/>
  <c r="O83" i="2"/>
  <c r="G84" i="2"/>
  <c r="H84" i="2"/>
  <c r="K84" i="2"/>
  <c r="O84" i="2"/>
  <c r="G85" i="2"/>
  <c r="H85" i="2"/>
  <c r="K85" i="2"/>
  <c r="O85" i="2"/>
  <c r="G86" i="2"/>
  <c r="H86" i="2"/>
  <c r="K86" i="2"/>
  <c r="O86" i="2"/>
  <c r="G87" i="2"/>
  <c r="H87" i="2"/>
  <c r="K87" i="2"/>
  <c r="O87" i="2"/>
  <c r="G88" i="2"/>
  <c r="H88" i="2"/>
  <c r="K88" i="2"/>
  <c r="O88" i="2"/>
  <c r="G89" i="2"/>
  <c r="H89" i="2"/>
  <c r="K89" i="2"/>
  <c r="O89" i="2"/>
  <c r="G90" i="2"/>
  <c r="H90" i="2"/>
  <c r="K90" i="2"/>
  <c r="O90" i="2"/>
  <c r="G91" i="2"/>
  <c r="H91" i="2"/>
  <c r="K91" i="2"/>
  <c r="O91" i="2"/>
  <c r="G92" i="2"/>
  <c r="H92" i="2"/>
  <c r="K92" i="2"/>
  <c r="O92" i="2"/>
  <c r="G93" i="2"/>
  <c r="H93" i="2"/>
  <c r="K93" i="2"/>
  <c r="O93" i="2"/>
  <c r="G94" i="2"/>
  <c r="H94" i="2"/>
  <c r="K94" i="2"/>
  <c r="O94" i="2"/>
  <c r="G95" i="2"/>
  <c r="H95" i="2"/>
  <c r="K95" i="2"/>
  <c r="O95" i="2"/>
  <c r="G96" i="2"/>
  <c r="H96" i="2"/>
  <c r="K96" i="2"/>
  <c r="O96" i="2"/>
  <c r="G97" i="2"/>
  <c r="H97" i="2"/>
  <c r="K97" i="2"/>
  <c r="O97" i="2"/>
  <c r="G98" i="2"/>
  <c r="H98" i="2"/>
  <c r="K98" i="2"/>
  <c r="O98" i="2"/>
  <c r="G99" i="2"/>
  <c r="H99" i="2"/>
  <c r="K99" i="2"/>
  <c r="O99" i="2"/>
  <c r="G100" i="2"/>
  <c r="H100" i="2"/>
  <c r="K100" i="2"/>
  <c r="O100" i="2"/>
  <c r="G101" i="2"/>
  <c r="H101" i="2"/>
  <c r="K101" i="2"/>
  <c r="O101" i="2"/>
  <c r="G102" i="2"/>
  <c r="H102" i="2"/>
  <c r="K102" i="2"/>
  <c r="O102" i="2"/>
  <c r="G103" i="2"/>
  <c r="H103" i="2"/>
  <c r="K103" i="2"/>
  <c r="O103" i="2"/>
  <c r="G104" i="2"/>
  <c r="H104" i="2"/>
  <c r="K104" i="2"/>
  <c r="O104" i="2"/>
  <c r="G105" i="2"/>
  <c r="H105" i="2"/>
  <c r="K105" i="2"/>
  <c r="O105" i="2"/>
  <c r="G106" i="2"/>
  <c r="H106" i="2"/>
  <c r="K106" i="2"/>
  <c r="O106" i="2"/>
  <c r="G107" i="2"/>
  <c r="H107" i="2"/>
  <c r="K107" i="2"/>
  <c r="O107" i="2"/>
  <c r="G108" i="2"/>
  <c r="H108" i="2"/>
  <c r="K108" i="2"/>
  <c r="O108" i="2"/>
  <c r="G109" i="2"/>
  <c r="H109" i="2"/>
  <c r="K109" i="2"/>
  <c r="O109" i="2"/>
  <c r="G110" i="2"/>
  <c r="H110" i="2"/>
  <c r="K110" i="2"/>
  <c r="O110" i="2"/>
  <c r="G111" i="2"/>
  <c r="H111" i="2"/>
  <c r="K111" i="2"/>
  <c r="O111" i="2"/>
  <c r="G112" i="2"/>
  <c r="H112" i="2"/>
  <c r="K112" i="2"/>
  <c r="O112" i="2"/>
  <c r="G113" i="2"/>
  <c r="H113" i="2"/>
  <c r="K113" i="2"/>
  <c r="O113" i="2"/>
  <c r="G114" i="2"/>
  <c r="H114" i="2"/>
  <c r="K114" i="2"/>
  <c r="O114" i="2"/>
  <c r="G115" i="2"/>
  <c r="H115" i="2"/>
  <c r="K115" i="2"/>
  <c r="O115" i="2"/>
  <c r="G116" i="2"/>
  <c r="H116" i="2"/>
  <c r="K116" i="2"/>
  <c r="O116" i="2"/>
  <c r="G117" i="2"/>
  <c r="H117" i="2"/>
  <c r="K117" i="2"/>
  <c r="O117" i="2"/>
  <c r="G118" i="2"/>
  <c r="H118" i="2"/>
  <c r="K118" i="2"/>
  <c r="O118" i="2"/>
  <c r="G119" i="2"/>
  <c r="H119" i="2"/>
  <c r="K119" i="2"/>
  <c r="O119" i="2"/>
  <c r="G120" i="2"/>
  <c r="H120" i="2"/>
  <c r="K120" i="2"/>
  <c r="O120" i="2"/>
  <c r="G121" i="2"/>
  <c r="H121" i="2"/>
  <c r="K121" i="2"/>
  <c r="O121" i="2"/>
  <c r="G122" i="2"/>
  <c r="H122" i="2"/>
  <c r="K122" i="2"/>
  <c r="O122" i="2"/>
  <c r="G123" i="2"/>
  <c r="H123" i="2"/>
  <c r="K123" i="2"/>
  <c r="O123" i="2"/>
  <c r="G124" i="2"/>
  <c r="H124" i="2"/>
  <c r="K124" i="2"/>
  <c r="O124" i="2"/>
  <c r="G125" i="2"/>
  <c r="H125" i="2"/>
  <c r="K125" i="2"/>
  <c r="O125" i="2"/>
  <c r="G126" i="2"/>
  <c r="H126" i="2"/>
  <c r="K126" i="2"/>
  <c r="O126" i="2"/>
  <c r="G127" i="2"/>
  <c r="H127" i="2"/>
  <c r="K127" i="2"/>
  <c r="O127" i="2"/>
  <c r="G128" i="2"/>
  <c r="H128" i="2"/>
  <c r="K128" i="2"/>
  <c r="O128" i="2"/>
  <c r="G129" i="2"/>
  <c r="H129" i="2"/>
  <c r="K129" i="2"/>
  <c r="O129" i="2"/>
  <c r="G130" i="2"/>
  <c r="H130" i="2"/>
  <c r="K130" i="2"/>
  <c r="O130" i="2"/>
  <c r="G131" i="2"/>
  <c r="H131" i="2"/>
  <c r="K131" i="2"/>
  <c r="O131" i="2"/>
  <c r="G132" i="2"/>
  <c r="H132" i="2"/>
  <c r="K132" i="2"/>
  <c r="O132" i="2"/>
  <c r="G133" i="2"/>
  <c r="H133" i="2"/>
  <c r="K133" i="2"/>
  <c r="O133" i="2"/>
  <c r="G134" i="2"/>
  <c r="H134" i="2"/>
  <c r="K134" i="2"/>
  <c r="O134" i="2"/>
  <c r="G135" i="2"/>
  <c r="H135" i="2"/>
  <c r="K135" i="2"/>
  <c r="O135" i="2"/>
  <c r="G136" i="2"/>
  <c r="H136" i="2"/>
  <c r="K136" i="2"/>
  <c r="O136" i="2"/>
  <c r="G137" i="2"/>
  <c r="H137" i="2"/>
  <c r="K137" i="2"/>
  <c r="O137" i="2"/>
  <c r="G138" i="2"/>
  <c r="H138" i="2"/>
  <c r="K138" i="2"/>
  <c r="O138" i="2"/>
  <c r="G139" i="2"/>
  <c r="H139" i="2"/>
  <c r="K139" i="2"/>
  <c r="O139" i="2"/>
  <c r="G140" i="2"/>
  <c r="H140" i="2"/>
  <c r="K140" i="2"/>
  <c r="O140" i="2"/>
  <c r="K141" i="2"/>
  <c r="O141" i="2"/>
  <c r="K142" i="2"/>
  <c r="O142" i="2"/>
  <c r="K143" i="2"/>
  <c r="O143" i="2"/>
  <c r="K144" i="2"/>
  <c r="O144" i="2"/>
  <c r="K145" i="2"/>
  <c r="O145" i="2"/>
  <c r="K146" i="2"/>
  <c r="O146" i="2"/>
  <c r="K147" i="2"/>
  <c r="O147" i="2"/>
  <c r="K148" i="2"/>
  <c r="O148" i="2"/>
  <c r="K149" i="2"/>
  <c r="O149" i="2"/>
  <c r="K150" i="2"/>
  <c r="O150" i="2"/>
  <c r="K151" i="2"/>
  <c r="O151" i="2"/>
  <c r="O334" i="2"/>
  <c r="K334" i="2"/>
  <c r="J116" i="2"/>
  <c r="J128" i="2"/>
  <c r="J140" i="2"/>
  <c r="J152" i="2"/>
  <c r="J164" i="2"/>
  <c r="J176" i="2"/>
  <c r="J188" i="2"/>
  <c r="J200" i="2"/>
  <c r="J212" i="2"/>
  <c r="J224" i="2"/>
  <c r="J236" i="2"/>
  <c r="J248" i="2"/>
  <c r="J260" i="2"/>
  <c r="J334" i="2"/>
  <c r="I340" i="2"/>
  <c r="I327" i="2"/>
  <c r="I338" i="2"/>
  <c r="H338" i="2"/>
  <c r="H334" i="2"/>
  <c r="F338" i="2"/>
  <c r="F334" i="2"/>
  <c r="E340" i="2"/>
  <c r="E331" i="2"/>
  <c r="E338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5" i="2"/>
  <c r="E176" i="2"/>
  <c r="E177" i="2"/>
  <c r="E178" i="2"/>
  <c r="E179" i="2"/>
  <c r="E180" i="2"/>
  <c r="E181" i="2"/>
  <c r="E182" i="2"/>
  <c r="E183" i="2"/>
  <c r="E184" i="2"/>
  <c r="E185" i="2"/>
  <c r="E187" i="2"/>
  <c r="E188" i="2"/>
  <c r="E189" i="2"/>
  <c r="E190" i="2"/>
  <c r="E191" i="2"/>
  <c r="E192" i="2"/>
  <c r="E193" i="2"/>
  <c r="E194" i="2"/>
  <c r="E195" i="2"/>
  <c r="E196" i="2"/>
  <c r="E197" i="2"/>
  <c r="E199" i="2"/>
  <c r="E200" i="2"/>
  <c r="E201" i="2"/>
  <c r="E202" i="2"/>
  <c r="E203" i="2"/>
  <c r="E204" i="2"/>
  <c r="E205" i="2"/>
  <c r="E206" i="2"/>
  <c r="E207" i="2"/>
  <c r="E208" i="2"/>
  <c r="E209" i="2"/>
  <c r="E211" i="2"/>
  <c r="E212" i="2"/>
  <c r="E213" i="2"/>
  <c r="E214" i="2"/>
  <c r="E215" i="2"/>
  <c r="E216" i="2"/>
  <c r="E217" i="2"/>
  <c r="E218" i="2"/>
  <c r="E219" i="2"/>
  <c r="E220" i="2"/>
  <c r="E221" i="2"/>
  <c r="E223" i="2"/>
  <c r="E224" i="2"/>
  <c r="E225" i="2"/>
  <c r="E226" i="2"/>
  <c r="E227" i="2"/>
  <c r="E228" i="2"/>
  <c r="E229" i="2"/>
  <c r="E230" i="2"/>
  <c r="E231" i="2"/>
  <c r="E232" i="2"/>
  <c r="E233" i="2"/>
  <c r="E235" i="2"/>
  <c r="E236" i="2"/>
  <c r="E237" i="2"/>
  <c r="E238" i="2"/>
  <c r="E239" i="2"/>
  <c r="E240" i="2"/>
  <c r="E241" i="2"/>
  <c r="E242" i="2"/>
  <c r="E243" i="2"/>
  <c r="E244" i="2"/>
  <c r="E245" i="2"/>
  <c r="E247" i="2"/>
  <c r="E248" i="2"/>
  <c r="E249" i="2"/>
  <c r="E250" i="2"/>
  <c r="E251" i="2"/>
  <c r="E252" i="2"/>
  <c r="E253" i="2"/>
  <c r="E254" i="2"/>
  <c r="E255" i="2"/>
  <c r="E256" i="2"/>
  <c r="E257" i="2"/>
  <c r="E259" i="2"/>
  <c r="E260" i="2"/>
  <c r="E261" i="2"/>
  <c r="E262" i="2"/>
  <c r="E263" i="2"/>
  <c r="E264" i="2"/>
  <c r="E265" i="2"/>
  <c r="E266" i="2"/>
  <c r="E267" i="2"/>
  <c r="E268" i="2"/>
  <c r="E269" i="2"/>
  <c r="E271" i="2"/>
  <c r="E273" i="2"/>
  <c r="E274" i="2"/>
  <c r="E275" i="2"/>
  <c r="E276" i="2"/>
  <c r="E277" i="2"/>
  <c r="E278" i="2"/>
  <c r="E279" i="2"/>
  <c r="E280" i="2"/>
  <c r="E281" i="2"/>
  <c r="E283" i="2"/>
  <c r="E285" i="2"/>
  <c r="E286" i="2"/>
  <c r="E287" i="2"/>
  <c r="E288" i="2"/>
  <c r="E289" i="2"/>
  <c r="E290" i="2"/>
  <c r="E291" i="2"/>
  <c r="E292" i="2"/>
  <c r="E293" i="2"/>
  <c r="E294" i="2"/>
  <c r="E295" i="2"/>
  <c r="E297" i="2"/>
  <c r="E298" i="2"/>
  <c r="E299" i="2"/>
  <c r="E300" i="2"/>
  <c r="E301" i="2"/>
  <c r="E302" i="2"/>
  <c r="E303" i="2"/>
  <c r="E304" i="2"/>
  <c r="E305" i="2"/>
  <c r="E306" i="2"/>
  <c r="E307" i="2"/>
  <c r="E309" i="2"/>
  <c r="E310" i="2"/>
  <c r="E311" i="2"/>
  <c r="E312" i="2"/>
  <c r="E313" i="2"/>
  <c r="E314" i="2"/>
  <c r="E315" i="2"/>
  <c r="E316" i="2"/>
  <c r="E317" i="2"/>
  <c r="E318" i="2"/>
  <c r="E319" i="2"/>
  <c r="E321" i="2"/>
  <c r="E322" i="2"/>
  <c r="E323" i="2"/>
  <c r="E324" i="2"/>
  <c r="E325" i="2"/>
  <c r="E326" i="2"/>
  <c r="E327" i="2"/>
  <c r="E328" i="2"/>
  <c r="E329" i="2"/>
  <c r="E334" i="2"/>
  <c r="D116" i="2"/>
  <c r="D128" i="2"/>
  <c r="D140" i="2"/>
  <c r="D152" i="2"/>
  <c r="D164" i="2"/>
  <c r="D176" i="2"/>
  <c r="D188" i="2"/>
  <c r="D200" i="2"/>
  <c r="D212" i="2"/>
  <c r="D224" i="2"/>
  <c r="D236" i="2"/>
  <c r="D248" i="2"/>
  <c r="D260" i="2"/>
  <c r="D334" i="2"/>
  <c r="C340" i="2"/>
  <c r="C327" i="2"/>
  <c r="C338" i="2"/>
  <c r="C21" i="2"/>
  <c r="C24" i="2"/>
  <c r="C27" i="2"/>
  <c r="C30" i="2"/>
  <c r="C33" i="2"/>
  <c r="C36" i="2"/>
  <c r="C39" i="2"/>
  <c r="C42" i="2"/>
  <c r="C45" i="2"/>
  <c r="C48" i="2"/>
  <c r="C51" i="2"/>
  <c r="C54" i="2"/>
  <c r="C57" i="2"/>
  <c r="C60" i="2"/>
  <c r="C63" i="2"/>
  <c r="C66" i="2"/>
  <c r="C69" i="2"/>
  <c r="C72" i="2"/>
  <c r="C75" i="2"/>
  <c r="C78" i="2"/>
  <c r="C81" i="2"/>
  <c r="C84" i="2"/>
  <c r="C87" i="2"/>
  <c r="C90" i="2"/>
  <c r="C93" i="2"/>
  <c r="C96" i="2"/>
  <c r="C99" i="2"/>
  <c r="C102" i="2"/>
  <c r="C105" i="2"/>
  <c r="C108" i="2"/>
  <c r="C111" i="2"/>
  <c r="C114" i="2"/>
  <c r="C117" i="2"/>
  <c r="C120" i="2"/>
  <c r="C123" i="2"/>
  <c r="C126" i="2"/>
  <c r="C129" i="2"/>
  <c r="C132" i="2"/>
  <c r="C135" i="2"/>
  <c r="C138" i="2"/>
  <c r="C141" i="2"/>
  <c r="C144" i="2"/>
  <c r="C147" i="2"/>
  <c r="C150" i="2"/>
  <c r="C153" i="2"/>
  <c r="C156" i="2"/>
  <c r="C159" i="2"/>
  <c r="C162" i="2"/>
  <c r="C165" i="2"/>
  <c r="C168" i="2"/>
  <c r="C171" i="2"/>
  <c r="C174" i="2"/>
  <c r="C177" i="2"/>
  <c r="C180" i="2"/>
  <c r="C183" i="2"/>
  <c r="C186" i="2"/>
  <c r="C189" i="2"/>
  <c r="C192" i="2"/>
  <c r="C195" i="2"/>
  <c r="C198" i="2"/>
  <c r="C201" i="2"/>
  <c r="C204" i="2"/>
  <c r="C207" i="2"/>
  <c r="C210" i="2"/>
  <c r="C213" i="2"/>
  <c r="C216" i="2"/>
  <c r="C219" i="2"/>
  <c r="C222" i="2"/>
  <c r="C225" i="2"/>
  <c r="C228" i="2"/>
  <c r="C231" i="2"/>
  <c r="C234" i="2"/>
  <c r="C237" i="2"/>
  <c r="C240" i="2"/>
  <c r="C243" i="2"/>
  <c r="C246" i="2"/>
  <c r="C249" i="2"/>
  <c r="C252" i="2"/>
  <c r="C255" i="2"/>
  <c r="C258" i="2"/>
  <c r="C261" i="2"/>
  <c r="C264" i="2"/>
  <c r="C267" i="2"/>
  <c r="C273" i="2"/>
  <c r="C276" i="2"/>
  <c r="C279" i="2"/>
  <c r="C285" i="2"/>
  <c r="C288" i="2"/>
  <c r="C291" i="2"/>
  <c r="C297" i="2"/>
  <c r="C300" i="2"/>
  <c r="C303" i="2"/>
  <c r="C309" i="2"/>
  <c r="C312" i="2"/>
  <c r="C315" i="2"/>
  <c r="C321" i="2"/>
  <c r="C324" i="2"/>
  <c r="C334" i="2"/>
  <c r="B340" i="2"/>
  <c r="B338" i="2"/>
  <c r="B334" i="2"/>
  <c r="J331" i="2"/>
  <c r="J319" i="2"/>
  <c r="J307" i="2"/>
  <c r="J295" i="2"/>
  <c r="J283" i="2"/>
  <c r="J271" i="2"/>
  <c r="D331" i="2"/>
  <c r="D319" i="2"/>
  <c r="D307" i="2"/>
  <c r="D295" i="2"/>
  <c r="D283" i="2"/>
  <c r="D271" i="2"/>
  <c r="J115" i="2"/>
  <c r="J127" i="2"/>
  <c r="J139" i="2"/>
  <c r="J151" i="2"/>
  <c r="J163" i="2"/>
  <c r="J175" i="2"/>
  <c r="J187" i="2"/>
  <c r="J199" i="2"/>
  <c r="J211" i="2"/>
  <c r="J223" i="2"/>
  <c r="J235" i="2"/>
  <c r="J247" i="2"/>
  <c r="J259" i="2"/>
  <c r="D115" i="2"/>
  <c r="D127" i="2"/>
  <c r="D139" i="2"/>
  <c r="D151" i="2"/>
  <c r="D163" i="2"/>
  <c r="D175" i="2"/>
  <c r="D187" i="2"/>
  <c r="D199" i="2"/>
  <c r="D211" i="2"/>
  <c r="D223" i="2"/>
  <c r="D235" i="2"/>
  <c r="D247" i="2"/>
  <c r="D259" i="2"/>
  <c r="N331" i="2"/>
  <c r="M331" i="2"/>
  <c r="L331" i="2"/>
  <c r="S174" i="2"/>
  <c r="S186" i="2"/>
  <c r="S198" i="2"/>
  <c r="S210" i="2"/>
  <c r="S222" i="2"/>
  <c r="S234" i="2"/>
  <c r="S246" i="2"/>
  <c r="S258" i="2"/>
  <c r="S270" i="2"/>
  <c r="S282" i="2"/>
  <c r="S366" i="2"/>
  <c r="Z366" i="2"/>
  <c r="S171" i="2"/>
  <c r="S183" i="2"/>
  <c r="S195" i="2"/>
  <c r="S207" i="2"/>
  <c r="S219" i="2"/>
  <c r="S231" i="2"/>
  <c r="S243" i="2"/>
  <c r="S255" i="2"/>
  <c r="S267" i="2"/>
  <c r="S279" i="2"/>
  <c r="S363" i="2"/>
  <c r="Z363" i="2"/>
  <c r="Z368" i="2"/>
  <c r="R174" i="2"/>
  <c r="R186" i="2"/>
  <c r="R198" i="2"/>
  <c r="R210" i="2"/>
  <c r="R222" i="2"/>
  <c r="R234" i="2"/>
  <c r="R246" i="2"/>
  <c r="R258" i="2"/>
  <c r="R270" i="2"/>
  <c r="R282" i="2"/>
  <c r="R366" i="2"/>
  <c r="Y366" i="2"/>
  <c r="R171" i="2"/>
  <c r="R183" i="2"/>
  <c r="R195" i="2"/>
  <c r="R207" i="2"/>
  <c r="R219" i="2"/>
  <c r="R231" i="2"/>
  <c r="R243" i="2"/>
  <c r="R255" i="2"/>
  <c r="R267" i="2"/>
  <c r="R279" i="2"/>
  <c r="R363" i="2"/>
  <c r="Y363" i="2"/>
  <c r="Y368" i="2"/>
  <c r="S172" i="2"/>
  <c r="S184" i="2"/>
  <c r="S196" i="2"/>
  <c r="S208" i="2"/>
  <c r="S220" i="2"/>
  <c r="S232" i="2"/>
  <c r="S244" i="2"/>
  <c r="S256" i="2"/>
  <c r="S268" i="2"/>
  <c r="S280" i="2"/>
  <c r="S364" i="2"/>
  <c r="S173" i="2"/>
  <c r="S185" i="2"/>
  <c r="S197" i="2"/>
  <c r="S209" i="2"/>
  <c r="S221" i="2"/>
  <c r="S233" i="2"/>
  <c r="S245" i="2"/>
  <c r="S257" i="2"/>
  <c r="S269" i="2"/>
  <c r="S281" i="2"/>
  <c r="S365" i="2"/>
  <c r="W366" i="2"/>
  <c r="S169" i="2"/>
  <c r="S181" i="2"/>
  <c r="S193" i="2"/>
  <c r="S205" i="2"/>
  <c r="S217" i="2"/>
  <c r="S229" i="2"/>
  <c r="S241" i="2"/>
  <c r="S253" i="2"/>
  <c r="S265" i="2"/>
  <c r="S277" i="2"/>
  <c r="S361" i="2"/>
  <c r="S170" i="2"/>
  <c r="S182" i="2"/>
  <c r="S194" i="2"/>
  <c r="S206" i="2"/>
  <c r="S218" i="2"/>
  <c r="S230" i="2"/>
  <c r="S242" i="2"/>
  <c r="S254" i="2"/>
  <c r="S266" i="2"/>
  <c r="S278" i="2"/>
  <c r="S362" i="2"/>
  <c r="W363" i="2"/>
  <c r="W368" i="2"/>
  <c r="R172" i="2"/>
  <c r="R184" i="2"/>
  <c r="R196" i="2"/>
  <c r="R208" i="2"/>
  <c r="R220" i="2"/>
  <c r="R232" i="2"/>
  <c r="R244" i="2"/>
  <c r="R256" i="2"/>
  <c r="R268" i="2"/>
  <c r="R280" i="2"/>
  <c r="R364" i="2"/>
  <c r="R173" i="2"/>
  <c r="R185" i="2"/>
  <c r="R197" i="2"/>
  <c r="R209" i="2"/>
  <c r="R221" i="2"/>
  <c r="R233" i="2"/>
  <c r="R245" i="2"/>
  <c r="R257" i="2"/>
  <c r="R269" i="2"/>
  <c r="R281" i="2"/>
  <c r="R365" i="2"/>
  <c r="V366" i="2"/>
  <c r="R169" i="2"/>
  <c r="R181" i="2"/>
  <c r="R193" i="2"/>
  <c r="R205" i="2"/>
  <c r="R217" i="2"/>
  <c r="R229" i="2"/>
  <c r="R241" i="2"/>
  <c r="R253" i="2"/>
  <c r="R265" i="2"/>
  <c r="R277" i="2"/>
  <c r="R361" i="2"/>
  <c r="R170" i="2"/>
  <c r="R182" i="2"/>
  <c r="R194" i="2"/>
  <c r="R206" i="2"/>
  <c r="R218" i="2"/>
  <c r="R230" i="2"/>
  <c r="R242" i="2"/>
  <c r="R254" i="2"/>
  <c r="R266" i="2"/>
  <c r="R278" i="2"/>
  <c r="R362" i="2"/>
  <c r="V363" i="2"/>
  <c r="V368" i="2"/>
  <c r="V58" i="2"/>
  <c r="V54" i="2"/>
  <c r="V62" i="2"/>
  <c r="T58" i="2"/>
  <c r="T54" i="2"/>
  <c r="T62" i="2"/>
  <c r="V57" i="2"/>
  <c r="V63" i="2"/>
  <c r="T57" i="2"/>
  <c r="T63" i="2"/>
  <c r="AB36" i="2"/>
  <c r="AB35" i="2"/>
  <c r="AC36" i="2"/>
  <c r="AB37" i="2"/>
  <c r="AC37" i="2"/>
  <c r="AB38" i="2"/>
  <c r="AC38" i="2"/>
  <c r="AB39" i="2"/>
  <c r="AC39" i="2"/>
  <c r="AB40" i="2"/>
  <c r="AC40" i="2"/>
  <c r="AB41" i="2"/>
  <c r="AC41" i="2"/>
  <c r="AC44" i="2"/>
  <c r="AB16" i="2"/>
  <c r="AB15" i="2"/>
  <c r="AC16" i="2"/>
  <c r="AB17" i="2"/>
  <c r="AC17" i="2"/>
  <c r="AB18" i="2"/>
  <c r="AC18" i="2"/>
  <c r="AB19" i="2"/>
  <c r="AC19" i="2"/>
  <c r="AB20" i="2"/>
  <c r="AC20" i="2"/>
  <c r="AB21" i="2"/>
  <c r="AC21" i="2"/>
  <c r="AB22" i="2"/>
  <c r="AC22" i="2"/>
  <c r="AB23" i="2"/>
  <c r="AC23" i="2"/>
  <c r="AB24" i="2"/>
  <c r="AC24" i="2"/>
  <c r="AB25" i="2"/>
  <c r="AC25" i="2"/>
  <c r="AB26" i="2"/>
  <c r="AC26" i="2"/>
  <c r="AB27" i="2"/>
  <c r="AC27" i="2"/>
  <c r="AB28" i="2"/>
  <c r="AC28" i="2"/>
  <c r="AB29" i="2"/>
  <c r="AC29" i="2"/>
  <c r="AB30" i="2"/>
  <c r="AC30" i="2"/>
  <c r="AB31" i="2"/>
  <c r="AC31" i="2"/>
  <c r="AB32" i="2"/>
  <c r="AC32" i="2"/>
  <c r="AB33" i="2"/>
  <c r="AC33" i="2"/>
  <c r="AB34" i="2"/>
  <c r="AC34" i="2"/>
  <c r="AC35" i="2"/>
  <c r="AC43" i="2"/>
  <c r="Y36" i="2"/>
  <c r="Y35" i="2"/>
  <c r="Z36" i="2"/>
  <c r="Y37" i="2"/>
  <c r="Z37" i="2"/>
  <c r="Y38" i="2"/>
  <c r="Z38" i="2"/>
  <c r="Y39" i="2"/>
  <c r="Z39" i="2"/>
  <c r="Y40" i="2"/>
  <c r="Z40" i="2"/>
  <c r="Z41" i="2"/>
  <c r="Z44" i="2"/>
  <c r="Y16" i="2"/>
  <c r="Y15" i="2"/>
  <c r="Z16" i="2"/>
  <c r="Y17" i="2"/>
  <c r="Z17" i="2"/>
  <c r="Y18" i="2"/>
  <c r="Z18" i="2"/>
  <c r="Y19" i="2"/>
  <c r="Z19" i="2"/>
  <c r="Y20" i="2"/>
  <c r="Z20" i="2"/>
  <c r="Y21" i="2"/>
  <c r="Z21" i="2"/>
  <c r="Y22" i="2"/>
  <c r="Z22" i="2"/>
  <c r="Y23" i="2"/>
  <c r="Z23" i="2"/>
  <c r="Y24" i="2"/>
  <c r="Z24" i="2"/>
  <c r="Y25" i="2"/>
  <c r="Z25" i="2"/>
  <c r="Y26" i="2"/>
  <c r="Z26" i="2"/>
  <c r="Y27" i="2"/>
  <c r="Z27" i="2"/>
  <c r="Y28" i="2"/>
  <c r="Z28" i="2"/>
  <c r="Y29" i="2"/>
  <c r="Z29" i="2"/>
  <c r="Y30" i="2"/>
  <c r="Z30" i="2"/>
  <c r="Y31" i="2"/>
  <c r="Z31" i="2"/>
  <c r="Y32" i="2"/>
  <c r="Z32" i="2"/>
  <c r="Y33" i="2"/>
  <c r="Z33" i="2"/>
  <c r="Y34" i="2"/>
  <c r="Z34" i="2"/>
  <c r="Z35" i="2"/>
  <c r="Z43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I21" i="2"/>
  <c r="I24" i="2"/>
  <c r="I27" i="2"/>
  <c r="I30" i="2"/>
  <c r="I33" i="2"/>
  <c r="I36" i="2"/>
  <c r="I39" i="2"/>
  <c r="I42" i="2"/>
  <c r="I45" i="2"/>
  <c r="I48" i="2"/>
  <c r="I51" i="2"/>
  <c r="I54" i="2"/>
  <c r="I57" i="2"/>
  <c r="I60" i="2"/>
  <c r="I63" i="2"/>
  <c r="I66" i="2"/>
  <c r="I69" i="2"/>
  <c r="I72" i="2"/>
  <c r="I75" i="2"/>
  <c r="I78" i="2"/>
  <c r="I81" i="2"/>
  <c r="I84" i="2"/>
  <c r="I87" i="2"/>
  <c r="I90" i="2"/>
  <c r="I93" i="2"/>
  <c r="I96" i="2"/>
  <c r="I99" i="2"/>
  <c r="I102" i="2"/>
  <c r="I105" i="2"/>
  <c r="I108" i="2"/>
  <c r="I111" i="2"/>
  <c r="I114" i="2"/>
  <c r="I117" i="2"/>
  <c r="I120" i="2"/>
  <c r="I123" i="2"/>
  <c r="I126" i="2"/>
  <c r="I129" i="2"/>
  <c r="I132" i="2"/>
  <c r="I135" i="2"/>
  <c r="I138" i="2"/>
  <c r="I141" i="2"/>
  <c r="I144" i="2"/>
  <c r="I147" i="2"/>
  <c r="I150" i="2"/>
  <c r="I153" i="2"/>
  <c r="I156" i="2"/>
  <c r="I159" i="2"/>
  <c r="I162" i="2"/>
  <c r="I165" i="2"/>
  <c r="I168" i="2"/>
  <c r="I171" i="2"/>
  <c r="I174" i="2"/>
  <c r="I177" i="2"/>
  <c r="I180" i="2"/>
  <c r="I183" i="2"/>
  <c r="I186" i="2"/>
  <c r="I189" i="2"/>
  <c r="I192" i="2"/>
  <c r="I195" i="2"/>
  <c r="I198" i="2"/>
  <c r="I201" i="2"/>
  <c r="I204" i="2"/>
  <c r="I207" i="2"/>
  <c r="I210" i="2"/>
  <c r="I213" i="2"/>
  <c r="I216" i="2"/>
  <c r="I219" i="2"/>
  <c r="I222" i="2"/>
  <c r="I225" i="2"/>
  <c r="I228" i="2"/>
  <c r="I231" i="2"/>
  <c r="I234" i="2"/>
  <c r="I237" i="2"/>
  <c r="I240" i="2"/>
  <c r="I243" i="2"/>
  <c r="I246" i="2"/>
  <c r="I249" i="2"/>
  <c r="I252" i="2"/>
  <c r="I255" i="2"/>
  <c r="I258" i="2"/>
  <c r="I261" i="2"/>
  <c r="I264" i="2"/>
  <c r="I267" i="2"/>
  <c r="I273" i="2"/>
  <c r="I276" i="2"/>
  <c r="I279" i="2"/>
  <c r="I285" i="2"/>
  <c r="I288" i="2"/>
  <c r="I291" i="2"/>
  <c r="I297" i="2"/>
  <c r="I300" i="2"/>
  <c r="I303" i="2"/>
  <c r="I309" i="2"/>
  <c r="I312" i="2"/>
  <c r="I315" i="2"/>
  <c r="I321" i="2"/>
  <c r="I324" i="2"/>
  <c r="I334" i="2"/>
  <c r="N330" i="2"/>
  <c r="M330" i="2"/>
  <c r="L330" i="2"/>
  <c r="J330" i="2"/>
  <c r="D330" i="2"/>
  <c r="N329" i="2"/>
  <c r="M329" i="2"/>
  <c r="L329" i="2"/>
  <c r="J329" i="2"/>
  <c r="D329" i="2"/>
  <c r="N328" i="2"/>
  <c r="M328" i="2"/>
  <c r="L328" i="2"/>
  <c r="J328" i="2"/>
  <c r="D328" i="2"/>
  <c r="N327" i="2"/>
  <c r="M327" i="2"/>
  <c r="L327" i="2"/>
  <c r="J327" i="2"/>
  <c r="D327" i="2"/>
  <c r="N326" i="2"/>
  <c r="N314" i="2"/>
  <c r="N340" i="2"/>
  <c r="M326" i="2"/>
  <c r="M314" i="2"/>
  <c r="M340" i="2"/>
  <c r="L326" i="2"/>
  <c r="L314" i="2"/>
  <c r="L340" i="2"/>
  <c r="N302" i="2"/>
  <c r="N290" i="2"/>
  <c r="N278" i="2"/>
  <c r="N266" i="2"/>
  <c r="N336" i="2"/>
  <c r="M302" i="2"/>
  <c r="M290" i="2"/>
  <c r="M278" i="2"/>
  <c r="M266" i="2"/>
  <c r="M336" i="2"/>
  <c r="L302" i="2"/>
  <c r="L290" i="2"/>
  <c r="L278" i="2"/>
  <c r="L266" i="2"/>
  <c r="L336" i="2"/>
  <c r="J314" i="2"/>
  <c r="J302" i="2"/>
  <c r="J290" i="2"/>
  <c r="J278" i="2"/>
  <c r="J266" i="2"/>
  <c r="D314" i="2"/>
  <c r="D302" i="2"/>
  <c r="D290" i="2"/>
  <c r="D278" i="2"/>
  <c r="D266" i="2"/>
  <c r="J110" i="2"/>
  <c r="J122" i="2"/>
  <c r="J134" i="2"/>
  <c r="J146" i="2"/>
  <c r="J158" i="2"/>
  <c r="J170" i="2"/>
  <c r="J182" i="2"/>
  <c r="J194" i="2"/>
  <c r="J206" i="2"/>
  <c r="J218" i="2"/>
  <c r="J230" i="2"/>
  <c r="J242" i="2"/>
  <c r="J254" i="2"/>
  <c r="J326" i="2"/>
  <c r="D110" i="2"/>
  <c r="D122" i="2"/>
  <c r="D134" i="2"/>
  <c r="D146" i="2"/>
  <c r="D158" i="2"/>
  <c r="D170" i="2"/>
  <c r="D182" i="2"/>
  <c r="D194" i="2"/>
  <c r="D206" i="2"/>
  <c r="D218" i="2"/>
  <c r="D230" i="2"/>
  <c r="D242" i="2"/>
  <c r="D254" i="2"/>
  <c r="D326" i="2"/>
  <c r="J325" i="2"/>
  <c r="D325" i="2"/>
  <c r="J313" i="2"/>
  <c r="D313" i="2"/>
  <c r="N325" i="2"/>
  <c r="M325" i="2"/>
  <c r="L325" i="2"/>
  <c r="V56" i="2"/>
  <c r="V55" i="2"/>
  <c r="T56" i="2"/>
  <c r="T55" i="2"/>
  <c r="V52" i="2"/>
  <c r="T52" i="2"/>
  <c r="J108" i="2"/>
  <c r="J120" i="2"/>
  <c r="J132" i="2"/>
  <c r="J144" i="2"/>
  <c r="J156" i="2"/>
  <c r="J168" i="2"/>
  <c r="J180" i="2"/>
  <c r="J192" i="2"/>
  <c r="J204" i="2"/>
  <c r="J216" i="2"/>
  <c r="J228" i="2"/>
  <c r="J240" i="2"/>
  <c r="J252" i="2"/>
  <c r="J264" i="2"/>
  <c r="J276" i="2"/>
  <c r="J288" i="2"/>
  <c r="J300" i="2"/>
  <c r="J312" i="2"/>
  <c r="J324" i="2"/>
  <c r="D108" i="2"/>
  <c r="D120" i="2"/>
  <c r="D132" i="2"/>
  <c r="D144" i="2"/>
  <c r="D156" i="2"/>
  <c r="D168" i="2"/>
  <c r="D180" i="2"/>
  <c r="D192" i="2"/>
  <c r="D204" i="2"/>
  <c r="D216" i="2"/>
  <c r="D228" i="2"/>
  <c r="D240" i="2"/>
  <c r="D252" i="2"/>
  <c r="D264" i="2"/>
  <c r="D276" i="2"/>
  <c r="D288" i="2"/>
  <c r="D300" i="2"/>
  <c r="D312" i="2"/>
  <c r="D324" i="2"/>
  <c r="N324" i="2"/>
  <c r="M324" i="2"/>
  <c r="L324" i="2"/>
  <c r="J323" i="2"/>
  <c r="J311" i="2"/>
  <c r="J299" i="2"/>
  <c r="J287" i="2"/>
  <c r="J275" i="2"/>
  <c r="J263" i="2"/>
  <c r="D323" i="2"/>
  <c r="D311" i="2"/>
  <c r="D299" i="2"/>
  <c r="D287" i="2"/>
  <c r="D275" i="2"/>
  <c r="D263" i="2"/>
  <c r="N323" i="2"/>
  <c r="M323" i="2"/>
  <c r="L323" i="2"/>
  <c r="J322" i="2"/>
  <c r="J310" i="2"/>
  <c r="J298" i="2"/>
  <c r="J286" i="2"/>
  <c r="J274" i="2"/>
  <c r="J262" i="2"/>
  <c r="D322" i="2"/>
  <c r="D310" i="2"/>
  <c r="D298" i="2"/>
  <c r="D286" i="2"/>
  <c r="D274" i="2"/>
  <c r="D262" i="2"/>
  <c r="N310" i="2"/>
  <c r="N298" i="2"/>
  <c r="N286" i="2"/>
  <c r="N274" i="2"/>
  <c r="N262" i="2"/>
  <c r="M310" i="2"/>
  <c r="M298" i="2"/>
  <c r="M286" i="2"/>
  <c r="M274" i="2"/>
  <c r="M262" i="2"/>
  <c r="L310" i="2"/>
  <c r="L298" i="2"/>
  <c r="L286" i="2"/>
  <c r="L274" i="2"/>
  <c r="L262" i="2"/>
  <c r="J106" i="2"/>
  <c r="J118" i="2"/>
  <c r="J130" i="2"/>
  <c r="J142" i="2"/>
  <c r="J154" i="2"/>
  <c r="J166" i="2"/>
  <c r="J178" i="2"/>
  <c r="J190" i="2"/>
  <c r="J202" i="2"/>
  <c r="J214" i="2"/>
  <c r="J226" i="2"/>
  <c r="J238" i="2"/>
  <c r="J250" i="2"/>
  <c r="D106" i="2"/>
  <c r="D118" i="2"/>
  <c r="D130" i="2"/>
  <c r="D142" i="2"/>
  <c r="D154" i="2"/>
  <c r="D166" i="2"/>
  <c r="D178" i="2"/>
  <c r="D190" i="2"/>
  <c r="D202" i="2"/>
  <c r="D214" i="2"/>
  <c r="D226" i="2"/>
  <c r="D238" i="2"/>
  <c r="D250" i="2"/>
  <c r="N322" i="2"/>
  <c r="M322" i="2"/>
  <c r="L322" i="2"/>
  <c r="V51" i="2"/>
  <c r="T51" i="2"/>
  <c r="J321" i="2"/>
  <c r="J309" i="2"/>
  <c r="J297" i="2"/>
  <c r="J285" i="2"/>
  <c r="J273" i="2"/>
  <c r="J261" i="2"/>
  <c r="D321" i="2"/>
  <c r="D309" i="2"/>
  <c r="D297" i="2"/>
  <c r="D285" i="2"/>
  <c r="D273" i="2"/>
  <c r="D261" i="2"/>
  <c r="J105" i="2"/>
  <c r="J117" i="2"/>
  <c r="J129" i="2"/>
  <c r="J141" i="2"/>
  <c r="J153" i="2"/>
  <c r="J165" i="2"/>
  <c r="J177" i="2"/>
  <c r="J189" i="2"/>
  <c r="J201" i="2"/>
  <c r="J213" i="2"/>
  <c r="J225" i="2"/>
  <c r="J237" i="2"/>
  <c r="J249" i="2"/>
  <c r="D105" i="2"/>
  <c r="D117" i="2"/>
  <c r="D129" i="2"/>
  <c r="D141" i="2"/>
  <c r="D153" i="2"/>
  <c r="D165" i="2"/>
  <c r="D177" i="2"/>
  <c r="D189" i="2"/>
  <c r="D201" i="2"/>
  <c r="D213" i="2"/>
  <c r="D225" i="2"/>
  <c r="D237" i="2"/>
  <c r="D249" i="2"/>
  <c r="N321" i="2"/>
  <c r="M321" i="2"/>
  <c r="L321" i="2"/>
  <c r="G2" i="3"/>
  <c r="G1" i="4"/>
  <c r="E1" i="8"/>
  <c r="E1" i="9"/>
  <c r="D7" i="2"/>
  <c r="D8" i="2"/>
  <c r="D9" i="2"/>
  <c r="D10" i="2"/>
  <c r="D11" i="2"/>
  <c r="D12" i="2"/>
  <c r="D13" i="2"/>
  <c r="Y13" i="2"/>
  <c r="AB13" i="2"/>
  <c r="D14" i="2"/>
  <c r="D15" i="2"/>
  <c r="T15" i="2"/>
  <c r="V15" i="2"/>
  <c r="D16" i="2"/>
  <c r="T16" i="2"/>
  <c r="V16" i="2"/>
  <c r="D17" i="2"/>
  <c r="T17" i="2"/>
  <c r="V17" i="2"/>
  <c r="D18" i="2"/>
  <c r="T18" i="2"/>
  <c r="V18" i="2"/>
  <c r="D19" i="2"/>
  <c r="J19" i="2"/>
  <c r="M19" i="2"/>
  <c r="N19" i="2"/>
  <c r="T19" i="2"/>
  <c r="V19" i="2"/>
  <c r="D20" i="2"/>
  <c r="J20" i="2"/>
  <c r="M20" i="2"/>
  <c r="N20" i="2"/>
  <c r="T20" i="2"/>
  <c r="V20" i="2"/>
  <c r="D21" i="2"/>
  <c r="J21" i="2"/>
  <c r="M21" i="2"/>
  <c r="N21" i="2"/>
  <c r="T21" i="2"/>
  <c r="V21" i="2"/>
  <c r="D22" i="2"/>
  <c r="J22" i="2"/>
  <c r="M22" i="2"/>
  <c r="N22" i="2"/>
  <c r="T22" i="2"/>
  <c r="V22" i="2"/>
  <c r="D23" i="2"/>
  <c r="J23" i="2"/>
  <c r="M23" i="2"/>
  <c r="N23" i="2"/>
  <c r="T23" i="2"/>
  <c r="V23" i="2"/>
  <c r="D24" i="2"/>
  <c r="J24" i="2"/>
  <c r="M24" i="2"/>
  <c r="N24" i="2"/>
  <c r="T24" i="2"/>
  <c r="V24" i="2"/>
  <c r="D25" i="2"/>
  <c r="J25" i="2"/>
  <c r="M25" i="2"/>
  <c r="N25" i="2"/>
  <c r="T25" i="2"/>
  <c r="V25" i="2"/>
  <c r="D26" i="2"/>
  <c r="J26" i="2"/>
  <c r="M26" i="2"/>
  <c r="N26" i="2"/>
  <c r="T26" i="2"/>
  <c r="V26" i="2"/>
  <c r="D27" i="2"/>
  <c r="J27" i="2"/>
  <c r="M27" i="2"/>
  <c r="N27" i="2"/>
  <c r="T27" i="2"/>
  <c r="V27" i="2"/>
  <c r="D28" i="2"/>
  <c r="J28" i="2"/>
  <c r="M28" i="2"/>
  <c r="N28" i="2"/>
  <c r="T28" i="2"/>
  <c r="V28" i="2"/>
  <c r="D29" i="2"/>
  <c r="J29" i="2"/>
  <c r="M29" i="2"/>
  <c r="N29" i="2"/>
  <c r="T29" i="2"/>
  <c r="V29" i="2"/>
  <c r="D30" i="2"/>
  <c r="J30" i="2"/>
  <c r="L30" i="2"/>
  <c r="M30" i="2"/>
  <c r="N30" i="2"/>
  <c r="T30" i="2"/>
  <c r="V30" i="2"/>
  <c r="D31" i="2"/>
  <c r="J31" i="2"/>
  <c r="L31" i="2"/>
  <c r="M31" i="2"/>
  <c r="N31" i="2"/>
  <c r="T31" i="2"/>
  <c r="V31" i="2"/>
  <c r="D32" i="2"/>
  <c r="J32" i="2"/>
  <c r="L32" i="2"/>
  <c r="M32" i="2"/>
  <c r="N32" i="2"/>
  <c r="T32" i="2"/>
  <c r="V32" i="2"/>
  <c r="D33" i="2"/>
  <c r="J33" i="2"/>
  <c r="L33" i="2"/>
  <c r="M33" i="2"/>
  <c r="N33" i="2"/>
  <c r="T33" i="2"/>
  <c r="V33" i="2"/>
  <c r="D34" i="2"/>
  <c r="J34" i="2"/>
  <c r="L34" i="2"/>
  <c r="M34" i="2"/>
  <c r="N34" i="2"/>
  <c r="T34" i="2"/>
  <c r="V34" i="2"/>
  <c r="D35" i="2"/>
  <c r="J35" i="2"/>
  <c r="L35" i="2"/>
  <c r="M35" i="2"/>
  <c r="N35" i="2"/>
  <c r="T35" i="2"/>
  <c r="V35" i="2"/>
  <c r="D36" i="2"/>
  <c r="J36" i="2"/>
  <c r="L36" i="2"/>
  <c r="M36" i="2"/>
  <c r="N36" i="2"/>
  <c r="T36" i="2"/>
  <c r="V36" i="2"/>
  <c r="D37" i="2"/>
  <c r="J37" i="2"/>
  <c r="L37" i="2"/>
  <c r="M37" i="2"/>
  <c r="N37" i="2"/>
  <c r="T37" i="2"/>
  <c r="V37" i="2"/>
  <c r="D38" i="2"/>
  <c r="J38" i="2"/>
  <c r="L38" i="2"/>
  <c r="M38" i="2"/>
  <c r="N38" i="2"/>
  <c r="T38" i="2"/>
  <c r="V38" i="2"/>
  <c r="D39" i="2"/>
  <c r="J39" i="2"/>
  <c r="L39" i="2"/>
  <c r="M39" i="2"/>
  <c r="N39" i="2"/>
  <c r="T39" i="2"/>
  <c r="V39" i="2"/>
  <c r="D40" i="2"/>
  <c r="J40" i="2"/>
  <c r="L40" i="2"/>
  <c r="M40" i="2"/>
  <c r="N40" i="2"/>
  <c r="T40" i="2"/>
  <c r="V40" i="2"/>
  <c r="D41" i="2"/>
  <c r="J41" i="2"/>
  <c r="L41" i="2"/>
  <c r="M41" i="2"/>
  <c r="N41" i="2"/>
  <c r="T41" i="2"/>
  <c r="V41" i="2"/>
  <c r="D42" i="2"/>
  <c r="J42" i="2"/>
  <c r="L42" i="2"/>
  <c r="M42" i="2"/>
  <c r="N42" i="2"/>
  <c r="T42" i="2"/>
  <c r="V42" i="2"/>
  <c r="D43" i="2"/>
  <c r="J43" i="2"/>
  <c r="L43" i="2"/>
  <c r="M43" i="2"/>
  <c r="N43" i="2"/>
  <c r="T43" i="2"/>
  <c r="V43" i="2"/>
  <c r="D44" i="2"/>
  <c r="J44" i="2"/>
  <c r="L44" i="2"/>
  <c r="M44" i="2"/>
  <c r="N44" i="2"/>
  <c r="T44" i="2"/>
  <c r="V44" i="2"/>
  <c r="D45" i="2"/>
  <c r="J45" i="2"/>
  <c r="L45" i="2"/>
  <c r="M45" i="2"/>
  <c r="N45" i="2"/>
  <c r="T45" i="2"/>
  <c r="V45" i="2"/>
  <c r="D46" i="2"/>
  <c r="J46" i="2"/>
  <c r="L46" i="2"/>
  <c r="M46" i="2"/>
  <c r="N46" i="2"/>
  <c r="T46" i="2"/>
  <c r="V46" i="2"/>
  <c r="D47" i="2"/>
  <c r="J47" i="2"/>
  <c r="L47" i="2"/>
  <c r="M47" i="2"/>
  <c r="N47" i="2"/>
  <c r="T47" i="2"/>
  <c r="V47" i="2"/>
  <c r="D48" i="2"/>
  <c r="J48" i="2"/>
  <c r="L48" i="2"/>
  <c r="M48" i="2"/>
  <c r="N48" i="2"/>
  <c r="T48" i="2"/>
  <c r="V48" i="2"/>
  <c r="D49" i="2"/>
  <c r="J49" i="2"/>
  <c r="L49" i="2"/>
  <c r="M49" i="2"/>
  <c r="N49" i="2"/>
  <c r="T49" i="2"/>
  <c r="V49" i="2"/>
  <c r="D50" i="2"/>
  <c r="J50" i="2"/>
  <c r="L50" i="2"/>
  <c r="M50" i="2"/>
  <c r="N50" i="2"/>
  <c r="T50" i="2"/>
  <c r="V50" i="2"/>
  <c r="D51" i="2"/>
  <c r="J51" i="2"/>
  <c r="L51" i="2"/>
  <c r="M51" i="2"/>
  <c r="N51" i="2"/>
  <c r="D52" i="2"/>
  <c r="J52" i="2"/>
  <c r="L52" i="2"/>
  <c r="M52" i="2"/>
  <c r="N52" i="2"/>
  <c r="D53" i="2"/>
  <c r="J53" i="2"/>
  <c r="L53" i="2"/>
  <c r="M53" i="2"/>
  <c r="N53" i="2"/>
  <c r="T53" i="2"/>
  <c r="V53" i="2"/>
  <c r="D54" i="2"/>
  <c r="J54" i="2"/>
  <c r="L54" i="2"/>
  <c r="M54" i="2"/>
  <c r="N54" i="2"/>
  <c r="D55" i="2"/>
  <c r="J55" i="2"/>
  <c r="L55" i="2"/>
  <c r="M55" i="2"/>
  <c r="N55" i="2"/>
  <c r="D56" i="2"/>
  <c r="J56" i="2"/>
  <c r="L56" i="2"/>
  <c r="M56" i="2"/>
  <c r="N56" i="2"/>
  <c r="D57" i="2"/>
  <c r="J57" i="2"/>
  <c r="L57" i="2"/>
  <c r="M57" i="2"/>
  <c r="N57" i="2"/>
  <c r="D58" i="2"/>
  <c r="J58" i="2"/>
  <c r="L58" i="2"/>
  <c r="M58" i="2"/>
  <c r="N58" i="2"/>
  <c r="D59" i="2"/>
  <c r="J59" i="2"/>
  <c r="L59" i="2"/>
  <c r="M59" i="2"/>
  <c r="N59" i="2"/>
  <c r="D60" i="2"/>
  <c r="J60" i="2"/>
  <c r="L60" i="2"/>
  <c r="M60" i="2"/>
  <c r="N60" i="2"/>
  <c r="D61" i="2"/>
  <c r="J61" i="2"/>
  <c r="L61" i="2"/>
  <c r="M61" i="2"/>
  <c r="N61" i="2"/>
  <c r="D62" i="2"/>
  <c r="J62" i="2"/>
  <c r="L62" i="2"/>
  <c r="M62" i="2"/>
  <c r="N62" i="2"/>
  <c r="D63" i="2"/>
  <c r="J63" i="2"/>
  <c r="L63" i="2"/>
  <c r="M63" i="2"/>
  <c r="N63" i="2"/>
  <c r="D64" i="2"/>
  <c r="J64" i="2"/>
  <c r="L64" i="2"/>
  <c r="M64" i="2"/>
  <c r="N64" i="2"/>
  <c r="D65" i="2"/>
  <c r="J65" i="2"/>
  <c r="L65" i="2"/>
  <c r="M65" i="2"/>
  <c r="N65" i="2"/>
  <c r="D66" i="2"/>
  <c r="J66" i="2"/>
  <c r="L66" i="2"/>
  <c r="M66" i="2"/>
  <c r="N66" i="2"/>
  <c r="D67" i="2"/>
  <c r="J67" i="2"/>
  <c r="L67" i="2"/>
  <c r="M67" i="2"/>
  <c r="N67" i="2"/>
  <c r="D68" i="2"/>
  <c r="J68" i="2"/>
  <c r="L68" i="2"/>
  <c r="M68" i="2"/>
  <c r="N68" i="2"/>
  <c r="D69" i="2"/>
  <c r="J69" i="2"/>
  <c r="L69" i="2"/>
  <c r="M69" i="2"/>
  <c r="N69" i="2"/>
  <c r="D70" i="2"/>
  <c r="J70" i="2"/>
  <c r="L70" i="2"/>
  <c r="M70" i="2"/>
  <c r="N70" i="2"/>
  <c r="D71" i="2"/>
  <c r="J71" i="2"/>
  <c r="L71" i="2"/>
  <c r="M71" i="2"/>
  <c r="N71" i="2"/>
  <c r="D72" i="2"/>
  <c r="J72" i="2"/>
  <c r="L72" i="2"/>
  <c r="M72" i="2"/>
  <c r="N72" i="2"/>
  <c r="D73" i="2"/>
  <c r="J73" i="2"/>
  <c r="L73" i="2"/>
  <c r="M73" i="2"/>
  <c r="N73" i="2"/>
  <c r="D74" i="2"/>
  <c r="J74" i="2"/>
  <c r="L74" i="2"/>
  <c r="M74" i="2"/>
  <c r="N74" i="2"/>
  <c r="D75" i="2"/>
  <c r="J75" i="2"/>
  <c r="L75" i="2"/>
  <c r="M75" i="2"/>
  <c r="N75" i="2"/>
  <c r="D76" i="2"/>
  <c r="J76" i="2"/>
  <c r="L76" i="2"/>
  <c r="M76" i="2"/>
  <c r="N76" i="2"/>
  <c r="D77" i="2"/>
  <c r="J77" i="2"/>
  <c r="L77" i="2"/>
  <c r="M77" i="2"/>
  <c r="N77" i="2"/>
  <c r="D78" i="2"/>
  <c r="J78" i="2"/>
  <c r="L78" i="2"/>
  <c r="M78" i="2"/>
  <c r="N78" i="2"/>
  <c r="D79" i="2"/>
  <c r="J79" i="2"/>
  <c r="L79" i="2"/>
  <c r="M79" i="2"/>
  <c r="N79" i="2"/>
  <c r="D80" i="2"/>
  <c r="J80" i="2"/>
  <c r="L80" i="2"/>
  <c r="M80" i="2"/>
  <c r="N80" i="2"/>
  <c r="D81" i="2"/>
  <c r="J81" i="2"/>
  <c r="L81" i="2"/>
  <c r="M81" i="2"/>
  <c r="N81" i="2"/>
  <c r="D82" i="2"/>
  <c r="J82" i="2"/>
  <c r="L82" i="2"/>
  <c r="M82" i="2"/>
  <c r="N82" i="2"/>
  <c r="D83" i="2"/>
  <c r="J83" i="2"/>
  <c r="L83" i="2"/>
  <c r="M83" i="2"/>
  <c r="N83" i="2"/>
  <c r="D84" i="2"/>
  <c r="J84" i="2"/>
  <c r="L84" i="2"/>
  <c r="M84" i="2"/>
  <c r="N84" i="2"/>
  <c r="D85" i="2"/>
  <c r="J85" i="2"/>
  <c r="L85" i="2"/>
  <c r="M85" i="2"/>
  <c r="N85" i="2"/>
  <c r="D86" i="2"/>
  <c r="J86" i="2"/>
  <c r="L86" i="2"/>
  <c r="M86" i="2"/>
  <c r="N86" i="2"/>
  <c r="D87" i="2"/>
  <c r="J87" i="2"/>
  <c r="L87" i="2"/>
  <c r="M87" i="2"/>
  <c r="N87" i="2"/>
  <c r="D88" i="2"/>
  <c r="J88" i="2"/>
  <c r="L88" i="2"/>
  <c r="M88" i="2"/>
  <c r="N88" i="2"/>
  <c r="D89" i="2"/>
  <c r="J89" i="2"/>
  <c r="L89" i="2"/>
  <c r="M89" i="2"/>
  <c r="N89" i="2"/>
  <c r="D90" i="2"/>
  <c r="J90" i="2"/>
  <c r="L90" i="2"/>
  <c r="M90" i="2"/>
  <c r="N90" i="2"/>
  <c r="D91" i="2"/>
  <c r="J91" i="2"/>
  <c r="L91" i="2"/>
  <c r="M91" i="2"/>
  <c r="N91" i="2"/>
  <c r="D92" i="2"/>
  <c r="J92" i="2"/>
  <c r="L92" i="2"/>
  <c r="M92" i="2"/>
  <c r="N92" i="2"/>
  <c r="D93" i="2"/>
  <c r="J93" i="2"/>
  <c r="L93" i="2"/>
  <c r="M93" i="2"/>
  <c r="N93" i="2"/>
  <c r="D94" i="2"/>
  <c r="J94" i="2"/>
  <c r="L94" i="2"/>
  <c r="M94" i="2"/>
  <c r="N94" i="2"/>
  <c r="D95" i="2"/>
  <c r="J95" i="2"/>
  <c r="L95" i="2"/>
  <c r="M95" i="2"/>
  <c r="N95" i="2"/>
  <c r="D96" i="2"/>
  <c r="J96" i="2"/>
  <c r="L96" i="2"/>
  <c r="M96" i="2"/>
  <c r="N96" i="2"/>
  <c r="D97" i="2"/>
  <c r="J97" i="2"/>
  <c r="L97" i="2"/>
  <c r="M97" i="2"/>
  <c r="N97" i="2"/>
  <c r="D98" i="2"/>
  <c r="J98" i="2"/>
  <c r="L98" i="2"/>
  <c r="M98" i="2"/>
  <c r="N98" i="2"/>
  <c r="D99" i="2"/>
  <c r="J99" i="2"/>
  <c r="L99" i="2"/>
  <c r="M99" i="2"/>
  <c r="N99" i="2"/>
  <c r="D100" i="2"/>
  <c r="J100" i="2"/>
  <c r="L100" i="2"/>
  <c r="M100" i="2"/>
  <c r="N100" i="2"/>
  <c r="D101" i="2"/>
  <c r="J101" i="2"/>
  <c r="L101" i="2"/>
  <c r="M101" i="2"/>
  <c r="N101" i="2"/>
  <c r="D102" i="2"/>
  <c r="J102" i="2"/>
  <c r="L102" i="2"/>
  <c r="M102" i="2"/>
  <c r="N102" i="2"/>
  <c r="D103" i="2"/>
  <c r="J103" i="2"/>
  <c r="L103" i="2"/>
  <c r="M103" i="2"/>
  <c r="N103" i="2"/>
  <c r="D104" i="2"/>
  <c r="J104" i="2"/>
  <c r="L104" i="2"/>
  <c r="M104" i="2"/>
  <c r="N104" i="2"/>
  <c r="L105" i="2"/>
  <c r="M105" i="2"/>
  <c r="N105" i="2"/>
  <c r="L106" i="2"/>
  <c r="M106" i="2"/>
  <c r="N106" i="2"/>
  <c r="D107" i="2"/>
  <c r="J107" i="2"/>
  <c r="L107" i="2"/>
  <c r="M107" i="2"/>
  <c r="N107" i="2"/>
  <c r="L108" i="2"/>
  <c r="M108" i="2"/>
  <c r="N108" i="2"/>
  <c r="D109" i="2"/>
  <c r="J109" i="2"/>
  <c r="L109" i="2"/>
  <c r="M109" i="2"/>
  <c r="N109" i="2"/>
  <c r="L110" i="2"/>
  <c r="M110" i="2"/>
  <c r="N110" i="2"/>
  <c r="D111" i="2"/>
  <c r="J111" i="2"/>
  <c r="L111" i="2"/>
  <c r="M111" i="2"/>
  <c r="N111" i="2"/>
  <c r="D112" i="2"/>
  <c r="J112" i="2"/>
  <c r="L112" i="2"/>
  <c r="M112" i="2"/>
  <c r="N112" i="2"/>
  <c r="D113" i="2"/>
  <c r="J113" i="2"/>
  <c r="L113" i="2"/>
  <c r="M113" i="2"/>
  <c r="N113" i="2"/>
  <c r="D114" i="2"/>
  <c r="J114" i="2"/>
  <c r="L114" i="2"/>
  <c r="M114" i="2"/>
  <c r="N114" i="2"/>
  <c r="L115" i="2"/>
  <c r="M115" i="2"/>
  <c r="N115" i="2"/>
  <c r="L116" i="2"/>
  <c r="M116" i="2"/>
  <c r="N116" i="2"/>
  <c r="L117" i="2"/>
  <c r="M117" i="2"/>
  <c r="N117" i="2"/>
  <c r="L118" i="2"/>
  <c r="M118" i="2"/>
  <c r="N118" i="2"/>
  <c r="D119" i="2"/>
  <c r="J119" i="2"/>
  <c r="L119" i="2"/>
  <c r="M119" i="2"/>
  <c r="N119" i="2"/>
  <c r="L120" i="2"/>
  <c r="M120" i="2"/>
  <c r="N120" i="2"/>
  <c r="D121" i="2"/>
  <c r="J121" i="2"/>
  <c r="L121" i="2"/>
  <c r="M121" i="2"/>
  <c r="N121" i="2"/>
  <c r="L122" i="2"/>
  <c r="M122" i="2"/>
  <c r="N122" i="2"/>
  <c r="D123" i="2"/>
  <c r="J123" i="2"/>
  <c r="L123" i="2"/>
  <c r="M123" i="2"/>
  <c r="N123" i="2"/>
  <c r="D124" i="2"/>
  <c r="J124" i="2"/>
  <c r="L124" i="2"/>
  <c r="M124" i="2"/>
  <c r="N124" i="2"/>
  <c r="D125" i="2"/>
  <c r="J125" i="2"/>
  <c r="L125" i="2"/>
  <c r="M125" i="2"/>
  <c r="N125" i="2"/>
  <c r="D126" i="2"/>
  <c r="J126" i="2"/>
  <c r="L126" i="2"/>
  <c r="M126" i="2"/>
  <c r="N126" i="2"/>
  <c r="L127" i="2"/>
  <c r="M127" i="2"/>
  <c r="N127" i="2"/>
  <c r="L128" i="2"/>
  <c r="M128" i="2"/>
  <c r="N128" i="2"/>
  <c r="L129" i="2"/>
  <c r="M129" i="2"/>
  <c r="N129" i="2"/>
  <c r="L130" i="2"/>
  <c r="M130" i="2"/>
  <c r="N130" i="2"/>
  <c r="D131" i="2"/>
  <c r="J131" i="2"/>
  <c r="L131" i="2"/>
  <c r="M131" i="2"/>
  <c r="N131" i="2"/>
  <c r="L132" i="2"/>
  <c r="M132" i="2"/>
  <c r="N132" i="2"/>
  <c r="D133" i="2"/>
  <c r="J133" i="2"/>
  <c r="L133" i="2"/>
  <c r="M133" i="2"/>
  <c r="N133" i="2"/>
  <c r="L134" i="2"/>
  <c r="M134" i="2"/>
  <c r="N134" i="2"/>
  <c r="D135" i="2"/>
  <c r="J135" i="2"/>
  <c r="L135" i="2"/>
  <c r="M135" i="2"/>
  <c r="N135" i="2"/>
  <c r="D136" i="2"/>
  <c r="J136" i="2"/>
  <c r="L136" i="2"/>
  <c r="M136" i="2"/>
  <c r="N136" i="2"/>
  <c r="D137" i="2"/>
  <c r="J137" i="2"/>
  <c r="L137" i="2"/>
  <c r="M137" i="2"/>
  <c r="N137" i="2"/>
  <c r="D138" i="2"/>
  <c r="J138" i="2"/>
  <c r="L138" i="2"/>
  <c r="M138" i="2"/>
  <c r="N138" i="2"/>
  <c r="L139" i="2"/>
  <c r="M139" i="2"/>
  <c r="N139" i="2"/>
  <c r="L140" i="2"/>
  <c r="M140" i="2"/>
  <c r="N140" i="2"/>
  <c r="L141" i="2"/>
  <c r="M141" i="2"/>
  <c r="N141" i="2"/>
  <c r="L142" i="2"/>
  <c r="M142" i="2"/>
  <c r="N142" i="2"/>
  <c r="D143" i="2"/>
  <c r="J143" i="2"/>
  <c r="L143" i="2"/>
  <c r="M143" i="2"/>
  <c r="N143" i="2"/>
  <c r="L144" i="2"/>
  <c r="M144" i="2"/>
  <c r="N144" i="2"/>
  <c r="D145" i="2"/>
  <c r="J145" i="2"/>
  <c r="L145" i="2"/>
  <c r="M145" i="2"/>
  <c r="N145" i="2"/>
  <c r="L146" i="2"/>
  <c r="M146" i="2"/>
  <c r="N146" i="2"/>
  <c r="D147" i="2"/>
  <c r="J147" i="2"/>
  <c r="L147" i="2"/>
  <c r="M147" i="2"/>
  <c r="N147" i="2"/>
  <c r="D148" i="2"/>
  <c r="J148" i="2"/>
  <c r="L148" i="2"/>
  <c r="M148" i="2"/>
  <c r="N148" i="2"/>
  <c r="D149" i="2"/>
  <c r="J149" i="2"/>
  <c r="L149" i="2"/>
  <c r="M149" i="2"/>
  <c r="N149" i="2"/>
  <c r="D150" i="2"/>
  <c r="J150" i="2"/>
  <c r="L150" i="2"/>
  <c r="M150" i="2"/>
  <c r="N150" i="2"/>
  <c r="L151" i="2"/>
  <c r="M151" i="2"/>
  <c r="N151" i="2"/>
  <c r="L152" i="2"/>
  <c r="M152" i="2"/>
  <c r="N152" i="2"/>
  <c r="L153" i="2"/>
  <c r="M153" i="2"/>
  <c r="N153" i="2"/>
  <c r="L154" i="2"/>
  <c r="M154" i="2"/>
  <c r="N154" i="2"/>
  <c r="D155" i="2"/>
  <c r="J155" i="2"/>
  <c r="L155" i="2"/>
  <c r="M155" i="2"/>
  <c r="N155" i="2"/>
  <c r="L156" i="2"/>
  <c r="M156" i="2"/>
  <c r="N156" i="2"/>
  <c r="D157" i="2"/>
  <c r="J157" i="2"/>
  <c r="L157" i="2"/>
  <c r="M157" i="2"/>
  <c r="N157" i="2"/>
  <c r="L158" i="2"/>
  <c r="M158" i="2"/>
  <c r="N158" i="2"/>
  <c r="D159" i="2"/>
  <c r="J159" i="2"/>
  <c r="L159" i="2"/>
  <c r="M159" i="2"/>
  <c r="N159" i="2"/>
  <c r="D160" i="2"/>
  <c r="J160" i="2"/>
  <c r="L160" i="2"/>
  <c r="M160" i="2"/>
  <c r="N160" i="2"/>
  <c r="D161" i="2"/>
  <c r="J161" i="2"/>
  <c r="L161" i="2"/>
  <c r="M161" i="2"/>
  <c r="N161" i="2"/>
  <c r="D162" i="2"/>
  <c r="J162" i="2"/>
  <c r="L162" i="2"/>
  <c r="M162" i="2"/>
  <c r="N162" i="2"/>
  <c r="L163" i="2"/>
  <c r="M163" i="2"/>
  <c r="N163" i="2"/>
  <c r="S163" i="2"/>
  <c r="L164" i="2"/>
  <c r="M164" i="2"/>
  <c r="N164" i="2"/>
  <c r="R164" i="2"/>
  <c r="S164" i="2"/>
  <c r="L165" i="2"/>
  <c r="M165" i="2"/>
  <c r="N165" i="2"/>
  <c r="R165" i="2"/>
  <c r="S165" i="2"/>
  <c r="L166" i="2"/>
  <c r="M166" i="2"/>
  <c r="N166" i="2"/>
  <c r="R166" i="2"/>
  <c r="S166" i="2"/>
  <c r="D167" i="2"/>
  <c r="J167" i="2"/>
  <c r="L167" i="2"/>
  <c r="M167" i="2"/>
  <c r="N167" i="2"/>
  <c r="R167" i="2"/>
  <c r="S167" i="2"/>
  <c r="L168" i="2"/>
  <c r="M168" i="2"/>
  <c r="N168" i="2"/>
  <c r="R168" i="2"/>
  <c r="S168" i="2"/>
  <c r="D169" i="2"/>
  <c r="J169" i="2"/>
  <c r="L169" i="2"/>
  <c r="M169" i="2"/>
  <c r="N169" i="2"/>
  <c r="L170" i="2"/>
  <c r="M170" i="2"/>
  <c r="N170" i="2"/>
  <c r="D171" i="2"/>
  <c r="J171" i="2"/>
  <c r="L171" i="2"/>
  <c r="M171" i="2"/>
  <c r="N171" i="2"/>
  <c r="D172" i="2"/>
  <c r="J172" i="2"/>
  <c r="L172" i="2"/>
  <c r="M172" i="2"/>
  <c r="N172" i="2"/>
  <c r="D173" i="2"/>
  <c r="J173" i="2"/>
  <c r="L173" i="2"/>
  <c r="M173" i="2"/>
  <c r="N173" i="2"/>
  <c r="D174" i="2"/>
  <c r="J174" i="2"/>
  <c r="L174" i="2"/>
  <c r="M174" i="2"/>
  <c r="N174" i="2"/>
  <c r="L175" i="2"/>
  <c r="M175" i="2"/>
  <c r="N175" i="2"/>
  <c r="S175" i="2"/>
  <c r="L176" i="2"/>
  <c r="M176" i="2"/>
  <c r="N176" i="2"/>
  <c r="R176" i="2"/>
  <c r="S176" i="2"/>
  <c r="L177" i="2"/>
  <c r="M177" i="2"/>
  <c r="N177" i="2"/>
  <c r="R177" i="2"/>
  <c r="S177" i="2"/>
  <c r="L178" i="2"/>
  <c r="M178" i="2"/>
  <c r="N178" i="2"/>
  <c r="R178" i="2"/>
  <c r="S178" i="2"/>
  <c r="D179" i="2"/>
  <c r="J179" i="2"/>
  <c r="L179" i="2"/>
  <c r="M179" i="2"/>
  <c r="N179" i="2"/>
  <c r="R179" i="2"/>
  <c r="S179" i="2"/>
  <c r="L180" i="2"/>
  <c r="M180" i="2"/>
  <c r="N180" i="2"/>
  <c r="R180" i="2"/>
  <c r="S180" i="2"/>
  <c r="D181" i="2"/>
  <c r="J181" i="2"/>
  <c r="L181" i="2"/>
  <c r="M181" i="2"/>
  <c r="N181" i="2"/>
  <c r="L182" i="2"/>
  <c r="M182" i="2"/>
  <c r="N182" i="2"/>
  <c r="D183" i="2"/>
  <c r="J183" i="2"/>
  <c r="L183" i="2"/>
  <c r="M183" i="2"/>
  <c r="N183" i="2"/>
  <c r="D184" i="2"/>
  <c r="J184" i="2"/>
  <c r="L184" i="2"/>
  <c r="M184" i="2"/>
  <c r="N184" i="2"/>
  <c r="D185" i="2"/>
  <c r="J185" i="2"/>
  <c r="L185" i="2"/>
  <c r="M185" i="2"/>
  <c r="N185" i="2"/>
  <c r="D186" i="2"/>
  <c r="J186" i="2"/>
  <c r="L186" i="2"/>
  <c r="M186" i="2"/>
  <c r="N186" i="2"/>
  <c r="L187" i="2"/>
  <c r="M187" i="2"/>
  <c r="N187" i="2"/>
  <c r="S187" i="2"/>
  <c r="L188" i="2"/>
  <c r="M188" i="2"/>
  <c r="N188" i="2"/>
  <c r="R188" i="2"/>
  <c r="S188" i="2"/>
  <c r="L189" i="2"/>
  <c r="M189" i="2"/>
  <c r="N189" i="2"/>
  <c r="R189" i="2"/>
  <c r="S189" i="2"/>
  <c r="L190" i="2"/>
  <c r="M190" i="2"/>
  <c r="N190" i="2"/>
  <c r="R190" i="2"/>
  <c r="S190" i="2"/>
  <c r="D191" i="2"/>
  <c r="J191" i="2"/>
  <c r="L191" i="2"/>
  <c r="M191" i="2"/>
  <c r="N191" i="2"/>
  <c r="R191" i="2"/>
  <c r="S191" i="2"/>
  <c r="L192" i="2"/>
  <c r="M192" i="2"/>
  <c r="N192" i="2"/>
  <c r="R192" i="2"/>
  <c r="S192" i="2"/>
  <c r="D193" i="2"/>
  <c r="J193" i="2"/>
  <c r="L193" i="2"/>
  <c r="M193" i="2"/>
  <c r="N193" i="2"/>
  <c r="L194" i="2"/>
  <c r="M194" i="2"/>
  <c r="N194" i="2"/>
  <c r="D195" i="2"/>
  <c r="J195" i="2"/>
  <c r="L195" i="2"/>
  <c r="M195" i="2"/>
  <c r="N195" i="2"/>
  <c r="D196" i="2"/>
  <c r="J196" i="2"/>
  <c r="L196" i="2"/>
  <c r="M196" i="2"/>
  <c r="N196" i="2"/>
  <c r="D197" i="2"/>
  <c r="J197" i="2"/>
  <c r="L197" i="2"/>
  <c r="M197" i="2"/>
  <c r="N197" i="2"/>
  <c r="D198" i="2"/>
  <c r="J198" i="2"/>
  <c r="L198" i="2"/>
  <c r="M198" i="2"/>
  <c r="N198" i="2"/>
  <c r="L199" i="2"/>
  <c r="M199" i="2"/>
  <c r="N199" i="2"/>
  <c r="S199" i="2"/>
  <c r="L200" i="2"/>
  <c r="M200" i="2"/>
  <c r="N200" i="2"/>
  <c r="R200" i="2"/>
  <c r="S200" i="2"/>
  <c r="L201" i="2"/>
  <c r="M201" i="2"/>
  <c r="N201" i="2"/>
  <c r="R201" i="2"/>
  <c r="S201" i="2"/>
  <c r="L202" i="2"/>
  <c r="M202" i="2"/>
  <c r="N202" i="2"/>
  <c r="R202" i="2"/>
  <c r="S202" i="2"/>
  <c r="D203" i="2"/>
  <c r="J203" i="2"/>
  <c r="L203" i="2"/>
  <c r="M203" i="2"/>
  <c r="N203" i="2"/>
  <c r="R203" i="2"/>
  <c r="S203" i="2"/>
  <c r="L204" i="2"/>
  <c r="M204" i="2"/>
  <c r="N204" i="2"/>
  <c r="R204" i="2"/>
  <c r="S204" i="2"/>
  <c r="D205" i="2"/>
  <c r="J205" i="2"/>
  <c r="L205" i="2"/>
  <c r="M205" i="2"/>
  <c r="N205" i="2"/>
  <c r="L206" i="2"/>
  <c r="M206" i="2"/>
  <c r="N206" i="2"/>
  <c r="D207" i="2"/>
  <c r="J207" i="2"/>
  <c r="L207" i="2"/>
  <c r="M207" i="2"/>
  <c r="N207" i="2"/>
  <c r="D208" i="2"/>
  <c r="J208" i="2"/>
  <c r="L208" i="2"/>
  <c r="M208" i="2"/>
  <c r="N208" i="2"/>
  <c r="D209" i="2"/>
  <c r="J209" i="2"/>
  <c r="L209" i="2"/>
  <c r="M209" i="2"/>
  <c r="N209" i="2"/>
  <c r="D210" i="2"/>
  <c r="J210" i="2"/>
  <c r="L210" i="2"/>
  <c r="M210" i="2"/>
  <c r="N210" i="2"/>
  <c r="L211" i="2"/>
  <c r="M211" i="2"/>
  <c r="N211" i="2"/>
  <c r="S211" i="2"/>
  <c r="L212" i="2"/>
  <c r="M212" i="2"/>
  <c r="N212" i="2"/>
  <c r="R212" i="2"/>
  <c r="S212" i="2"/>
  <c r="L213" i="2"/>
  <c r="M213" i="2"/>
  <c r="N213" i="2"/>
  <c r="R213" i="2"/>
  <c r="S213" i="2"/>
  <c r="L214" i="2"/>
  <c r="M214" i="2"/>
  <c r="N214" i="2"/>
  <c r="R214" i="2"/>
  <c r="S214" i="2"/>
  <c r="D215" i="2"/>
  <c r="J215" i="2"/>
  <c r="L215" i="2"/>
  <c r="M215" i="2"/>
  <c r="N215" i="2"/>
  <c r="R215" i="2"/>
  <c r="S215" i="2"/>
  <c r="L216" i="2"/>
  <c r="M216" i="2"/>
  <c r="N216" i="2"/>
  <c r="R216" i="2"/>
  <c r="S216" i="2"/>
  <c r="D217" i="2"/>
  <c r="J217" i="2"/>
  <c r="L217" i="2"/>
  <c r="M217" i="2"/>
  <c r="N217" i="2"/>
  <c r="L218" i="2"/>
  <c r="M218" i="2"/>
  <c r="N218" i="2"/>
  <c r="D219" i="2"/>
  <c r="J219" i="2"/>
  <c r="L219" i="2"/>
  <c r="M219" i="2"/>
  <c r="N219" i="2"/>
  <c r="D220" i="2"/>
  <c r="J220" i="2"/>
  <c r="L220" i="2"/>
  <c r="M220" i="2"/>
  <c r="N220" i="2"/>
  <c r="D221" i="2"/>
  <c r="J221" i="2"/>
  <c r="L221" i="2"/>
  <c r="M221" i="2"/>
  <c r="N221" i="2"/>
  <c r="D222" i="2"/>
  <c r="J222" i="2"/>
  <c r="L222" i="2"/>
  <c r="M222" i="2"/>
  <c r="N222" i="2"/>
  <c r="L223" i="2"/>
  <c r="M223" i="2"/>
  <c r="N223" i="2"/>
  <c r="S223" i="2"/>
  <c r="L224" i="2"/>
  <c r="M224" i="2"/>
  <c r="N224" i="2"/>
  <c r="R224" i="2"/>
  <c r="S224" i="2"/>
  <c r="L225" i="2"/>
  <c r="M225" i="2"/>
  <c r="N225" i="2"/>
  <c r="R225" i="2"/>
  <c r="S225" i="2"/>
  <c r="L226" i="2"/>
  <c r="M226" i="2"/>
  <c r="N226" i="2"/>
  <c r="R226" i="2"/>
  <c r="S226" i="2"/>
  <c r="D227" i="2"/>
  <c r="J227" i="2"/>
  <c r="L227" i="2"/>
  <c r="M227" i="2"/>
  <c r="N227" i="2"/>
  <c r="R227" i="2"/>
  <c r="S227" i="2"/>
  <c r="L228" i="2"/>
  <c r="M228" i="2"/>
  <c r="N228" i="2"/>
  <c r="R228" i="2"/>
  <c r="S228" i="2"/>
  <c r="D229" i="2"/>
  <c r="J229" i="2"/>
  <c r="L229" i="2"/>
  <c r="M229" i="2"/>
  <c r="N229" i="2"/>
  <c r="L230" i="2"/>
  <c r="M230" i="2"/>
  <c r="N230" i="2"/>
  <c r="D231" i="2"/>
  <c r="J231" i="2"/>
  <c r="L231" i="2"/>
  <c r="M231" i="2"/>
  <c r="N231" i="2"/>
  <c r="D232" i="2"/>
  <c r="J232" i="2"/>
  <c r="L232" i="2"/>
  <c r="M232" i="2"/>
  <c r="N232" i="2"/>
  <c r="D233" i="2"/>
  <c r="J233" i="2"/>
  <c r="L233" i="2"/>
  <c r="M233" i="2"/>
  <c r="N233" i="2"/>
  <c r="D234" i="2"/>
  <c r="J234" i="2"/>
  <c r="L234" i="2"/>
  <c r="M234" i="2"/>
  <c r="N234" i="2"/>
  <c r="L235" i="2"/>
  <c r="M235" i="2"/>
  <c r="N235" i="2"/>
  <c r="S235" i="2"/>
  <c r="L236" i="2"/>
  <c r="M236" i="2"/>
  <c r="N236" i="2"/>
  <c r="R236" i="2"/>
  <c r="S236" i="2"/>
  <c r="L237" i="2"/>
  <c r="M237" i="2"/>
  <c r="N237" i="2"/>
  <c r="R237" i="2"/>
  <c r="S237" i="2"/>
  <c r="L238" i="2"/>
  <c r="M238" i="2"/>
  <c r="N238" i="2"/>
  <c r="R238" i="2"/>
  <c r="S238" i="2"/>
  <c r="D239" i="2"/>
  <c r="J239" i="2"/>
  <c r="L239" i="2"/>
  <c r="M239" i="2"/>
  <c r="N239" i="2"/>
  <c r="R239" i="2"/>
  <c r="S239" i="2"/>
  <c r="L240" i="2"/>
  <c r="M240" i="2"/>
  <c r="N240" i="2"/>
  <c r="R240" i="2"/>
  <c r="S240" i="2"/>
  <c r="D241" i="2"/>
  <c r="J241" i="2"/>
  <c r="L241" i="2"/>
  <c r="M241" i="2"/>
  <c r="N241" i="2"/>
  <c r="L242" i="2"/>
  <c r="M242" i="2"/>
  <c r="N242" i="2"/>
  <c r="D243" i="2"/>
  <c r="J243" i="2"/>
  <c r="L243" i="2"/>
  <c r="M243" i="2"/>
  <c r="N243" i="2"/>
  <c r="D244" i="2"/>
  <c r="J244" i="2"/>
  <c r="L244" i="2"/>
  <c r="M244" i="2"/>
  <c r="N244" i="2"/>
  <c r="D245" i="2"/>
  <c r="J245" i="2"/>
  <c r="L245" i="2"/>
  <c r="M245" i="2"/>
  <c r="N245" i="2"/>
  <c r="D246" i="2"/>
  <c r="J246" i="2"/>
  <c r="L246" i="2"/>
  <c r="M246" i="2"/>
  <c r="N246" i="2"/>
  <c r="L247" i="2"/>
  <c r="M247" i="2"/>
  <c r="N247" i="2"/>
  <c r="S247" i="2"/>
  <c r="L248" i="2"/>
  <c r="M248" i="2"/>
  <c r="N248" i="2"/>
  <c r="R248" i="2"/>
  <c r="S248" i="2"/>
  <c r="L249" i="2"/>
  <c r="M249" i="2"/>
  <c r="N249" i="2"/>
  <c r="R249" i="2"/>
  <c r="S249" i="2"/>
  <c r="L250" i="2"/>
  <c r="M250" i="2"/>
  <c r="N250" i="2"/>
  <c r="R250" i="2"/>
  <c r="S250" i="2"/>
  <c r="D251" i="2"/>
  <c r="J251" i="2"/>
  <c r="L251" i="2"/>
  <c r="M251" i="2"/>
  <c r="N251" i="2"/>
  <c r="R251" i="2"/>
  <c r="S251" i="2"/>
  <c r="L252" i="2"/>
  <c r="M252" i="2"/>
  <c r="N252" i="2"/>
  <c r="R252" i="2"/>
  <c r="S252" i="2"/>
  <c r="D253" i="2"/>
  <c r="J253" i="2"/>
  <c r="L253" i="2"/>
  <c r="M253" i="2"/>
  <c r="N253" i="2"/>
  <c r="L254" i="2"/>
  <c r="M254" i="2"/>
  <c r="N254" i="2"/>
  <c r="D255" i="2"/>
  <c r="J255" i="2"/>
  <c r="L255" i="2"/>
  <c r="M255" i="2"/>
  <c r="N255" i="2"/>
  <c r="D256" i="2"/>
  <c r="J256" i="2"/>
  <c r="L256" i="2"/>
  <c r="M256" i="2"/>
  <c r="N256" i="2"/>
  <c r="D257" i="2"/>
  <c r="J257" i="2"/>
  <c r="L257" i="2"/>
  <c r="M257" i="2"/>
  <c r="N257" i="2"/>
  <c r="D258" i="2"/>
  <c r="J258" i="2"/>
  <c r="L258" i="2"/>
  <c r="M258" i="2"/>
  <c r="N258" i="2"/>
  <c r="L259" i="2"/>
  <c r="M259" i="2"/>
  <c r="N259" i="2"/>
  <c r="S259" i="2"/>
  <c r="L260" i="2"/>
  <c r="M260" i="2"/>
  <c r="N260" i="2"/>
  <c r="R260" i="2"/>
  <c r="S260" i="2"/>
  <c r="L261" i="2"/>
  <c r="M261" i="2"/>
  <c r="N261" i="2"/>
  <c r="R261" i="2"/>
  <c r="S261" i="2"/>
  <c r="R262" i="2"/>
  <c r="S262" i="2"/>
  <c r="L263" i="2"/>
  <c r="M263" i="2"/>
  <c r="N263" i="2"/>
  <c r="R263" i="2"/>
  <c r="S263" i="2"/>
  <c r="L264" i="2"/>
  <c r="M264" i="2"/>
  <c r="N264" i="2"/>
  <c r="R264" i="2"/>
  <c r="S264" i="2"/>
  <c r="D265" i="2"/>
  <c r="J265" i="2"/>
  <c r="L265" i="2"/>
  <c r="M265" i="2"/>
  <c r="N265" i="2"/>
  <c r="D267" i="2"/>
  <c r="J267" i="2"/>
  <c r="L267" i="2"/>
  <c r="M267" i="2"/>
  <c r="N267" i="2"/>
  <c r="D268" i="2"/>
  <c r="J268" i="2"/>
  <c r="L268" i="2"/>
  <c r="M268" i="2"/>
  <c r="N268" i="2"/>
  <c r="D269" i="2"/>
  <c r="J269" i="2"/>
  <c r="L269" i="2"/>
  <c r="M269" i="2"/>
  <c r="N269" i="2"/>
  <c r="D270" i="2"/>
  <c r="J270" i="2"/>
  <c r="L270" i="2"/>
  <c r="M270" i="2"/>
  <c r="N270" i="2"/>
  <c r="L271" i="2"/>
  <c r="M271" i="2"/>
  <c r="N271" i="2"/>
  <c r="S271" i="2"/>
  <c r="L272" i="2"/>
  <c r="M272" i="2"/>
  <c r="N272" i="2"/>
  <c r="R272" i="2"/>
  <c r="S272" i="2"/>
  <c r="L273" i="2"/>
  <c r="M273" i="2"/>
  <c r="N273" i="2"/>
  <c r="R273" i="2"/>
  <c r="S273" i="2"/>
  <c r="R274" i="2"/>
  <c r="S274" i="2"/>
  <c r="L275" i="2"/>
  <c r="M275" i="2"/>
  <c r="N275" i="2"/>
  <c r="R275" i="2"/>
  <c r="S275" i="2"/>
  <c r="L276" i="2"/>
  <c r="M276" i="2"/>
  <c r="N276" i="2"/>
  <c r="R276" i="2"/>
  <c r="S276" i="2"/>
  <c r="D277" i="2"/>
  <c r="J277" i="2"/>
  <c r="L277" i="2"/>
  <c r="M277" i="2"/>
  <c r="N277" i="2"/>
  <c r="D279" i="2"/>
  <c r="J279" i="2"/>
  <c r="L279" i="2"/>
  <c r="M279" i="2"/>
  <c r="N279" i="2"/>
  <c r="D280" i="2"/>
  <c r="J280" i="2"/>
  <c r="L280" i="2"/>
  <c r="M280" i="2"/>
  <c r="N280" i="2"/>
  <c r="D281" i="2"/>
  <c r="J281" i="2"/>
  <c r="L281" i="2"/>
  <c r="M281" i="2"/>
  <c r="N281" i="2"/>
  <c r="D282" i="2"/>
  <c r="J282" i="2"/>
  <c r="L282" i="2"/>
  <c r="M282" i="2"/>
  <c r="N282" i="2"/>
  <c r="L283" i="2"/>
  <c r="M283" i="2"/>
  <c r="N283" i="2"/>
  <c r="S283" i="2"/>
  <c r="L284" i="2"/>
  <c r="M284" i="2"/>
  <c r="N284" i="2"/>
  <c r="L285" i="2"/>
  <c r="M285" i="2"/>
  <c r="N285" i="2"/>
  <c r="L287" i="2"/>
  <c r="M287" i="2"/>
  <c r="N287" i="2"/>
  <c r="L288" i="2"/>
  <c r="M288" i="2"/>
  <c r="N288" i="2"/>
  <c r="D289" i="2"/>
  <c r="J289" i="2"/>
  <c r="L289" i="2"/>
  <c r="M289" i="2"/>
  <c r="N289" i="2"/>
  <c r="D291" i="2"/>
  <c r="J291" i="2"/>
  <c r="L291" i="2"/>
  <c r="M291" i="2"/>
  <c r="N291" i="2"/>
  <c r="D292" i="2"/>
  <c r="J292" i="2"/>
  <c r="L292" i="2"/>
  <c r="M292" i="2"/>
  <c r="N292" i="2"/>
  <c r="D293" i="2"/>
  <c r="J293" i="2"/>
  <c r="L293" i="2"/>
  <c r="M293" i="2"/>
  <c r="N293" i="2"/>
  <c r="D294" i="2"/>
  <c r="J294" i="2"/>
  <c r="L294" i="2"/>
  <c r="M294" i="2"/>
  <c r="N294" i="2"/>
  <c r="L295" i="2"/>
  <c r="M295" i="2"/>
  <c r="N295" i="2"/>
  <c r="L296" i="2"/>
  <c r="M296" i="2"/>
  <c r="N296" i="2"/>
  <c r="L297" i="2"/>
  <c r="M297" i="2"/>
  <c r="N297" i="2"/>
  <c r="L299" i="2"/>
  <c r="M299" i="2"/>
  <c r="N299" i="2"/>
  <c r="L300" i="2"/>
  <c r="M300" i="2"/>
  <c r="N300" i="2"/>
  <c r="D301" i="2"/>
  <c r="J301" i="2"/>
  <c r="L301" i="2"/>
  <c r="M301" i="2"/>
  <c r="N301" i="2"/>
  <c r="D303" i="2"/>
  <c r="J303" i="2"/>
  <c r="L303" i="2"/>
  <c r="M303" i="2"/>
  <c r="N303" i="2"/>
  <c r="D304" i="2"/>
  <c r="J304" i="2"/>
  <c r="L304" i="2"/>
  <c r="M304" i="2"/>
  <c r="N304" i="2"/>
  <c r="D305" i="2"/>
  <c r="J305" i="2"/>
  <c r="L305" i="2"/>
  <c r="M305" i="2"/>
  <c r="N305" i="2"/>
  <c r="D306" i="2"/>
  <c r="J306" i="2"/>
  <c r="L306" i="2"/>
  <c r="M306" i="2"/>
  <c r="N306" i="2"/>
  <c r="L307" i="2"/>
  <c r="M307" i="2"/>
  <c r="N307" i="2"/>
  <c r="L308" i="2"/>
  <c r="M308" i="2"/>
  <c r="N308" i="2"/>
  <c r="L309" i="2"/>
  <c r="M309" i="2"/>
  <c r="N309" i="2"/>
  <c r="L311" i="2"/>
  <c r="M311" i="2"/>
  <c r="N311" i="2"/>
  <c r="L312" i="2"/>
  <c r="M312" i="2"/>
  <c r="N312" i="2"/>
  <c r="L313" i="2"/>
  <c r="M313" i="2"/>
  <c r="N313" i="2"/>
  <c r="D315" i="2"/>
  <c r="J315" i="2"/>
  <c r="L315" i="2"/>
  <c r="M315" i="2"/>
  <c r="N315" i="2"/>
  <c r="D316" i="2"/>
  <c r="J316" i="2"/>
  <c r="L316" i="2"/>
  <c r="M316" i="2"/>
  <c r="N316" i="2"/>
  <c r="D317" i="2"/>
  <c r="J317" i="2"/>
  <c r="L317" i="2"/>
  <c r="M317" i="2"/>
  <c r="N317" i="2"/>
  <c r="D318" i="2"/>
  <c r="J318" i="2"/>
  <c r="L318" i="2"/>
  <c r="M318" i="2"/>
  <c r="N318" i="2"/>
  <c r="L319" i="2"/>
  <c r="M319" i="2"/>
  <c r="N319" i="2"/>
  <c r="L320" i="2"/>
  <c r="M320" i="2"/>
  <c r="N320" i="2"/>
  <c r="S355" i="2"/>
  <c r="R356" i="2"/>
  <c r="S356" i="2"/>
  <c r="R357" i="2"/>
  <c r="S357" i="2"/>
  <c r="R358" i="2"/>
  <c r="S358" i="2"/>
  <c r="R359" i="2"/>
  <c r="S359" i="2"/>
  <c r="R360" i="2"/>
  <c r="S360" i="2"/>
  <c r="R368" i="2"/>
  <c r="S368" i="2"/>
</calcChain>
</file>

<file path=xl/sharedStrings.xml><?xml version="1.0" encoding="utf-8"?>
<sst xmlns="http://schemas.openxmlformats.org/spreadsheetml/2006/main" count="194" uniqueCount="104">
  <si>
    <t xml:space="preserve">12 month rolling total, or annual purchases: This number shows the sum of purchases for the last </t>
  </si>
  <si>
    <t>Q</t>
  </si>
  <si>
    <t>Source: National Bureau of Economic Research</t>
  </si>
  <si>
    <t>http://www.nber.org/cycles.html</t>
  </si>
  <si>
    <t>months; they are annualized by nature, and can be compared to calendar year numbers.</t>
  </si>
  <si>
    <t>Tie</t>
  </si>
  <si>
    <t>Quarterly</t>
  </si>
  <si>
    <t>2Q</t>
  </si>
  <si>
    <t>Change in</t>
  </si>
  <si>
    <t>12 months, the previous 12 months, and so on. It is an annualized number by nature.</t>
  </si>
  <si>
    <t>a volume-of-business adjusted measure of inventory adequacy or excess.</t>
  </si>
  <si>
    <t>12 month rolling total, or anualized data: These numbers show the sum of purchases or production for the last 12</t>
  </si>
  <si>
    <t>Pattern of</t>
  </si>
  <si>
    <t>1. Print from this "report" tab.</t>
  </si>
  <si>
    <t>Based on monthly reports of inventories.</t>
  </si>
  <si>
    <t>Annual Data Analysis/Comments (12 month rolling totals)</t>
  </si>
  <si>
    <t>these corrections are received they are incorporated at that time. Users of this report should note while all care is</t>
  </si>
  <si>
    <t>Monthly</t>
  </si>
  <si>
    <t>Printing</t>
  </si>
  <si>
    <t>total, or</t>
  </si>
  <si>
    <t>rolling</t>
  </si>
  <si>
    <t>Disclaimer: The data and report presented herein are based solely on RTA member monthly reports on</t>
  </si>
  <si>
    <t>production and inventory. From time to time members send corrections to previously submitted data. If and when</t>
  </si>
  <si>
    <t>Ratio</t>
  </si>
  <si>
    <t>Average</t>
  </si>
  <si>
    <t>Percent</t>
  </si>
  <si>
    <t>change in</t>
  </si>
  <si>
    <t>Crosstie Production, Inventory &amp; Purchases in thousands</t>
  </si>
  <si>
    <t xml:space="preserve"> 5yr avg</t>
  </si>
  <si>
    <t>Historical recap of RTA member reporting.</t>
  </si>
  <si>
    <t>Data through</t>
  </si>
  <si>
    <t>Red line - 12 month moving average of inventory</t>
  </si>
  <si>
    <t xml:space="preserve">As larger inventories are needed to support larger sales, the ratio (inventory / sales) provides </t>
  </si>
  <si>
    <t>5 yr avg</t>
  </si>
  <si>
    <t>Explanatory Note:</t>
  </si>
  <si>
    <t>Pct</t>
  </si>
  <si>
    <t>Blue line - inventory</t>
  </si>
  <si>
    <t>Inventory</t>
  </si>
  <si>
    <t>Purchases</t>
  </si>
  <si>
    <t xml:space="preserve">    - -  </t>
  </si>
  <si>
    <t>Year</t>
  </si>
  <si>
    <t>to Sales</t>
  </si>
  <si>
    <t>A</t>
  </si>
  <si>
    <t>Mo/Yr</t>
  </si>
  <si>
    <t>Production</t>
  </si>
  <si>
    <t>Calculated on the basis of monthly reports on production and inventory. 12 month rolling total.</t>
  </si>
  <si>
    <t>US recessions can be seen:        7/90 to 3/91,      3/01 to 11/01,      12/07 to  6/09.</t>
  </si>
  <si>
    <t>J</t>
  </si>
  <si>
    <t>F</t>
  </si>
  <si>
    <t>M</t>
  </si>
  <si>
    <t>12 month</t>
  </si>
  <si>
    <t>vs year ago</t>
  </si>
  <si>
    <t xml:space="preserve">   (see note at bottom)                     </t>
  </si>
  <si>
    <t xml:space="preserve"> LT avg</t>
  </si>
  <si>
    <t xml:space="preserve">2. Go to the "data" tab, </t>
  </si>
  <si>
    <t xml:space="preserve">    and print again.</t>
  </si>
  <si>
    <t xml:space="preserve"> sd 1999 - 2002</t>
  </si>
  <si>
    <t>yr ago</t>
  </si>
  <si>
    <t>quarter</t>
  </si>
  <si>
    <t>purchases</t>
  </si>
  <si>
    <t xml:space="preserve">Data through </t>
  </si>
  <si>
    <t>YTD Tie</t>
  </si>
  <si>
    <t>taken to accurately compile the data submitted by member companies, that no warranty is made as to the</t>
  </si>
  <si>
    <t>prev 5 yr</t>
  </si>
  <si>
    <t>Prod</t>
  </si>
  <si>
    <t>Based on monthly reports of production, 12 month rolling total is calculated.</t>
  </si>
  <si>
    <t>Monthly Data Analysis/Comments</t>
  </si>
  <si>
    <t>Purch</t>
  </si>
  <si>
    <t>Seasonal norms</t>
  </si>
  <si>
    <t>Copyright: Railway Tie Association, 2012.</t>
  </si>
  <si>
    <t>S</t>
  </si>
  <si>
    <t>O</t>
  </si>
  <si>
    <t>N</t>
  </si>
  <si>
    <t>D</t>
  </si>
  <si>
    <t>year</t>
  </si>
  <si>
    <t>accuracy of any RTA member reports.</t>
  </si>
  <si>
    <t>Annual</t>
  </si>
  <si>
    <t>3Q</t>
  </si>
  <si>
    <t>4Q</t>
  </si>
  <si>
    <t>production</t>
  </si>
  <si>
    <t>Based on monthly reports of production and inventory.</t>
  </si>
  <si>
    <t>vs last report</t>
  </si>
  <si>
    <r>
      <rPr>
        <sz val="10"/>
        <rFont val="Arial"/>
        <family val="2"/>
      </rPr>
      <t>vs</t>
    </r>
    <r>
      <rPr>
        <sz val="10"/>
        <rFont val="Arial"/>
        <family val="2"/>
      </rPr>
      <t>5 yr avg</t>
    </r>
  </si>
  <si>
    <t xml:space="preserve"> </t>
  </si>
  <si>
    <t>In 2013 production experienced a downward adjustment, while purchases continued strong growth.</t>
  </si>
  <si>
    <t>4th Q '13</t>
  </si>
  <si>
    <t>Having peaked in October 2012, production is declining, and is down 18% from the year-ago level.</t>
  </si>
  <si>
    <t>Purchases have exceeded production for a full year.</t>
  </si>
  <si>
    <t>February purchases are 17% below the average of previous 5 Februarys.</t>
  </si>
  <si>
    <t>Purchases have been on the upswing for almost a year, and are climbing at a 11% annual rate.</t>
  </si>
  <si>
    <t xml:space="preserve"> sd 2003 - 2014</t>
  </si>
  <si>
    <t>February production is 15% below the average of previous 5 Februarys.</t>
  </si>
  <si>
    <t>Inventories show a correction in reporting in December. Compared with year-ago levels, February inventories are down by 9%.</t>
  </si>
  <si>
    <t>Year-to-Date Data Analysis/Comments</t>
  </si>
  <si>
    <t>In February, the production declined by 8.6 percent and purchases declined by 19.4 percent from January levels.</t>
  </si>
  <si>
    <t>In comparison with year-ago levels, purchases are down 27 percent, while production is down 16 percent.</t>
  </si>
  <si>
    <t>Railway Tie Association Market report for February 2014</t>
  </si>
  <si>
    <t>The production in February decreased by 20.5 percent which is an improvement of 4 percent from January,</t>
  </si>
  <si>
    <t>while the purchases declined by 2.5 percent  from increase of 33.9 percent in January.</t>
  </si>
  <si>
    <t>Starting in August 2012 and continuing for many months, production outpaced purchases;</t>
  </si>
  <si>
    <t xml:space="preserve"> but one year later they swapped places, and purchases are making a strong come-back.</t>
  </si>
  <si>
    <t>Production fell by 2.9% &amp; purchases by 8.6% in the 4th quarter. This fits within the bounds of normal seasonal behavior.</t>
  </si>
  <si>
    <t xml:space="preserve">The inventory-to-sales ratio increased due to reported inventory adjustment. February's 0.73 </t>
  </si>
  <si>
    <t>can be compared to year-ago reading of 0.89.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</si>
</sst>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  <numFmt numFmtId="167" formatCode="mmmm\-yy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16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8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8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3">
    <xf numFmtId="0" fontId="0" fillId="0" borderId="0" xfId="0"/>
    <xf numFmtId="17" fontId="2" fillId="0" borderId="0" xfId="0" applyNumberFormat="1" applyFont="1"/>
    <xf numFmtId="164" fontId="2" fillId="0" borderId="0" xfId="1" applyNumberFormat="1" applyFont="1"/>
    <xf numFmtId="164" fontId="0" fillId="0" borderId="0" xfId="0" applyNumberFormat="1"/>
    <xf numFmtId="164" fontId="3" fillId="0" borderId="0" xfId="1" applyNumberFormat="1" applyFont="1"/>
    <xf numFmtId="3" fontId="0" fillId="0" borderId="0" xfId="0" applyNumberFormat="1"/>
    <xf numFmtId="1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3" fontId="2" fillId="0" borderId="0" xfId="0" applyNumberFormat="1" applyFont="1"/>
    <xf numFmtId="2" fontId="2" fillId="0" borderId="0" xfId="1" applyNumberFormat="1" applyFont="1"/>
    <xf numFmtId="2" fontId="0" fillId="0" borderId="0" xfId="0" applyNumberFormat="1"/>
    <xf numFmtId="165" fontId="0" fillId="0" borderId="0" xfId="0" applyNumberFormat="1"/>
    <xf numFmtId="9" fontId="0" fillId="0" borderId="0" xfId="0" applyNumberFormat="1"/>
    <xf numFmtId="0" fontId="2" fillId="0" borderId="0" xfId="0" applyFont="1"/>
    <xf numFmtId="0" fontId="5" fillId="0" borderId="0" xfId="0" applyFont="1"/>
    <xf numFmtId="0" fontId="0" fillId="0" borderId="1" xfId="0" applyBorder="1"/>
    <xf numFmtId="0" fontId="4" fillId="0" borderId="0" xfId="0" applyFont="1" applyAlignment="1">
      <alignment horizontal="center"/>
    </xf>
    <xf numFmtId="2" fontId="6" fillId="0" borderId="0" xfId="0" applyNumberFormat="1" applyFont="1"/>
    <xf numFmtId="17" fontId="0" fillId="0" borderId="0" xfId="0" applyNumberFormat="1"/>
    <xf numFmtId="0" fontId="0" fillId="2" borderId="0" xfId="0" applyFill="1"/>
    <xf numFmtId="165" fontId="0" fillId="2" borderId="0" xfId="0" applyNumberFormat="1" applyFill="1"/>
    <xf numFmtId="166" fontId="0" fillId="0" borderId="0" xfId="0" applyNumberFormat="1"/>
    <xf numFmtId="37" fontId="2" fillId="0" borderId="0" xfId="1" applyNumberFormat="1" applyFont="1"/>
    <xf numFmtId="0" fontId="0" fillId="0" borderId="2" xfId="0" applyBorder="1"/>
    <xf numFmtId="1" fontId="0" fillId="0" borderId="0" xfId="0" quotePrefix="1" applyNumberFormat="1"/>
    <xf numFmtId="0" fontId="0" fillId="3" borderId="0" xfId="0" applyFill="1"/>
    <xf numFmtId="3" fontId="0" fillId="3" borderId="0" xfId="0" applyNumberFormat="1" applyFill="1"/>
    <xf numFmtId="165" fontId="0" fillId="3" borderId="0" xfId="0" applyNumberFormat="1" applyFill="1"/>
    <xf numFmtId="0" fontId="3" fillId="3" borderId="0" xfId="0" applyFont="1" applyFill="1"/>
    <xf numFmtId="0" fontId="7" fillId="0" borderId="0" xfId="0" applyFont="1"/>
    <xf numFmtId="0" fontId="1" fillId="0" borderId="0" xfId="0" applyFont="1"/>
    <xf numFmtId="10" fontId="0" fillId="0" borderId="0" xfId="0" applyNumberFormat="1"/>
    <xf numFmtId="3" fontId="1" fillId="0" borderId="0" xfId="0" applyNumberFormat="1" applyFont="1"/>
    <xf numFmtId="164" fontId="1" fillId="0" borderId="0" xfId="1" applyNumberFormat="1" applyFont="1"/>
    <xf numFmtId="164" fontId="8" fillId="0" borderId="0" xfId="1" applyNumberFormat="1" applyFont="1"/>
    <xf numFmtId="167" fontId="1" fillId="0" borderId="0" xfId="0" applyNumberFormat="1" applyFont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14" fontId="0" fillId="0" borderId="0" xfId="0" applyNumberForma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165" fontId="0" fillId="0" borderId="1" xfId="0" applyNumberFormat="1" applyBorder="1"/>
    <xf numFmtId="1" fontId="0" fillId="0" borderId="1" xfId="0" applyNumberFormat="1" applyBorder="1"/>
    <xf numFmtId="3" fontId="2" fillId="0" borderId="0" xfId="1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3" fontId="1" fillId="0" borderId="0" xfId="0" applyNumberFormat="1" applyFont="1" applyAlignment="1"/>
    <xf numFmtId="0" fontId="0" fillId="0" borderId="7" xfId="0" applyBorder="1"/>
    <xf numFmtId="165" fontId="0" fillId="0" borderId="4" xfId="0" applyNumberFormat="1" applyBorder="1"/>
    <xf numFmtId="165" fontId="0" fillId="0" borderId="0" xfId="0" applyNumberFormat="1" applyBorder="1"/>
    <xf numFmtId="165" fontId="0" fillId="0" borderId="8" xfId="0" applyNumberFormat="1" applyBorder="1"/>
    <xf numFmtId="0" fontId="10" fillId="0" borderId="0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4" borderId="12" xfId="0" applyFont="1" applyFill="1" applyBorder="1"/>
    <xf numFmtId="0" fontId="10" fillId="0" borderId="13" xfId="0" applyFont="1" applyBorder="1"/>
    <xf numFmtId="0" fontId="10" fillId="0" borderId="14" xfId="0" applyFont="1" applyBorder="1"/>
    <xf numFmtId="37" fontId="1" fillId="0" borderId="0" xfId="1" applyNumberFormat="1" applyFont="1"/>
    <xf numFmtId="0" fontId="0" fillId="0" borderId="0" xfId="0" applyFont="1"/>
    <xf numFmtId="0" fontId="0" fillId="0" borderId="0" xfId="0" applyFont="1" applyAlignment="1">
      <alignment horizontal="left"/>
    </xf>
    <xf numFmtId="164" fontId="14" fillId="0" borderId="0" xfId="1" applyNumberFormat="1" applyFont="1"/>
    <xf numFmtId="10" fontId="1" fillId="0" borderId="0" xfId="1" applyNumberFormat="1" applyFont="1"/>
    <xf numFmtId="1" fontId="0" fillId="0" borderId="0" xfId="0" applyNumberFormat="1" applyBorder="1"/>
    <xf numFmtId="3" fontId="14" fillId="0" borderId="0" xfId="0" applyNumberFormat="1" applyFont="1" applyAlignment="1"/>
    <xf numFmtId="9" fontId="0" fillId="0" borderId="0" xfId="324" applyFont="1"/>
    <xf numFmtId="3" fontId="0" fillId="0" borderId="0" xfId="0" applyNumberFormat="1" applyFont="1"/>
    <xf numFmtId="165" fontId="0" fillId="0" borderId="0" xfId="0" applyNumberFormat="1" applyFont="1"/>
    <xf numFmtId="164" fontId="0" fillId="0" borderId="0" xfId="0" applyNumberFormat="1" applyFont="1"/>
    <xf numFmtId="2" fontId="0" fillId="0" borderId="0" xfId="0" applyNumberFormat="1" applyFont="1"/>
    <xf numFmtId="3" fontId="0" fillId="0" borderId="0" xfId="0" applyNumberFormat="1" applyFont="1" applyBorder="1"/>
    <xf numFmtId="2" fontId="0" fillId="0" borderId="0" xfId="0" applyNumberFormat="1" applyFont="1" applyBorder="1"/>
    <xf numFmtId="10" fontId="0" fillId="0" borderId="0" xfId="0" applyNumberFormat="1" applyFont="1"/>
    <xf numFmtId="166" fontId="0" fillId="0" borderId="0" xfId="0" applyNumberFormat="1" applyFont="1"/>
    <xf numFmtId="3" fontId="1" fillId="0" borderId="0" xfId="1" applyNumberFormat="1" applyFont="1"/>
    <xf numFmtId="3" fontId="0" fillId="0" borderId="0" xfId="0" applyNumberFormat="1" applyFont="1" applyAlignment="1"/>
    <xf numFmtId="2" fontId="1" fillId="0" borderId="0" xfId="1" applyNumberFormat="1" applyFont="1"/>
    <xf numFmtId="3" fontId="0" fillId="0" borderId="1" xfId="0" applyNumberFormat="1" applyFont="1" applyBorder="1"/>
    <xf numFmtId="164" fontId="1" fillId="0" borderId="1" xfId="1" applyNumberFormat="1" applyFont="1" applyBorder="1"/>
    <xf numFmtId="164" fontId="0" fillId="0" borderId="1" xfId="0" applyNumberFormat="1" applyFont="1" applyBorder="1"/>
    <xf numFmtId="165" fontId="0" fillId="0" borderId="1" xfId="0" applyNumberFormat="1" applyFont="1" applyBorder="1"/>
    <xf numFmtId="0" fontId="0" fillId="0" borderId="1" xfId="0" applyFont="1" applyBorder="1"/>
    <xf numFmtId="2" fontId="0" fillId="0" borderId="1" xfId="0" applyNumberFormat="1" applyFont="1" applyBorder="1"/>
    <xf numFmtId="4" fontId="0" fillId="0" borderId="1" xfId="0" applyNumberFormat="1" applyFont="1" applyBorder="1"/>
    <xf numFmtId="165" fontId="0" fillId="0" borderId="0" xfId="324" applyNumberFormat="1" applyFont="1"/>
    <xf numFmtId="3" fontId="0" fillId="0" borderId="0" xfId="324" applyNumberFormat="1" applyFont="1"/>
  </cellXfs>
  <cellStyles count="683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Normal" xfId="0" builtinId="0"/>
    <cellStyle name="Percent" xfId="324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Activity - Ties (000)</a:t>
            </a:r>
          </a:p>
        </c:rich>
      </c:tx>
      <c:layout>
        <c:manualLayout>
          <c:xMode val="edge"/>
          <c:yMode val="edge"/>
          <c:x val="0.37905843666093503"/>
          <c:y val="3.750849035244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28999546502206E-2"/>
          <c:y val="0.117509183991095"/>
          <c:w val="0.77748032894952102"/>
          <c:h val="0.44653489916616101"/>
        </c:manualLayout>
      </c:layout>
      <c:lineChart>
        <c:grouping val="standard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data!$A$320:$A$332</c:f>
              <c:numCache>
                <c:formatCode>mmm\-yy</c:formatCode>
                <c:ptCount val="13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</c:numCache>
            </c:numRef>
          </c:cat>
          <c:val>
            <c:numRef>
              <c:f>data!$B$320:$B$332</c:f>
              <c:numCache>
                <c:formatCode>#,##0</c:formatCode>
                <c:ptCount val="13"/>
                <c:pt idx="0">
                  <c:v>1701.4649999999999</c:v>
                </c:pt>
                <c:pt idx="1">
                  <c:v>1724.8689999999999</c:v>
                </c:pt>
                <c:pt idx="2">
                  <c:v>1722.1679999999999</c:v>
                </c:pt>
                <c:pt idx="3">
                  <c:v>1750.7539999999999</c:v>
                </c:pt>
                <c:pt idx="4">
                  <c:v>1609.116</c:v>
                </c:pt>
                <c:pt idx="5">
                  <c:v>1804.9839999999999</c:v>
                </c:pt>
                <c:pt idx="6">
                  <c:v>1915.7650000000001</c:v>
                </c:pt>
                <c:pt idx="7">
                  <c:v>1753.3920000000001</c:v>
                </c:pt>
                <c:pt idx="8">
                  <c:v>2072.87</c:v>
                </c:pt>
                <c:pt idx="9">
                  <c:v>1717.3030000000001</c:v>
                </c:pt>
                <c:pt idx="10">
                  <c:v>1525.855</c:v>
                </c:pt>
                <c:pt idx="11">
                  <c:v>1562.7860000000001</c:v>
                </c:pt>
                <c:pt idx="12">
                  <c:v>1428.0450000000001</c:v>
                </c:pt>
              </c:numCache>
            </c:numRef>
          </c:val>
          <c:smooth val="0"/>
        </c:ser>
        <c:ser>
          <c:idx val="1"/>
          <c:order val="1"/>
          <c:tx>
            <c:v>Purchases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data!$A$320:$A$332</c:f>
              <c:numCache>
                <c:formatCode>mmm\-yy</c:formatCode>
                <c:ptCount val="13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</c:numCache>
            </c:numRef>
          </c:cat>
          <c:val>
            <c:numRef>
              <c:f>data!$H$320:$H$332</c:f>
              <c:numCache>
                <c:formatCode>#,##0_);\(#,##0\)</c:formatCode>
                <c:ptCount val="13"/>
                <c:pt idx="0">
                  <c:v>2038.3909999999994</c:v>
                </c:pt>
                <c:pt idx="1">
                  <c:v>2161.3809999999985</c:v>
                </c:pt>
                <c:pt idx="2">
                  <c:v>1919.9709999999998</c:v>
                </c:pt>
                <c:pt idx="3">
                  <c:v>2748.3090000000002</c:v>
                </c:pt>
                <c:pt idx="4">
                  <c:v>1705.2430000000004</c:v>
                </c:pt>
                <c:pt idx="5">
                  <c:v>2203.4900000000011</c:v>
                </c:pt>
                <c:pt idx="6">
                  <c:v>2471.2799999999997</c:v>
                </c:pt>
                <c:pt idx="7">
                  <c:v>1968.2629999999992</c:v>
                </c:pt>
                <c:pt idx="8">
                  <c:v>2248.0570000000016</c:v>
                </c:pt>
                <c:pt idx="9">
                  <c:v>2024.7779999999987</c:v>
                </c:pt>
                <c:pt idx="10">
                  <c:v>1799.9900000000002</c:v>
                </c:pt>
                <c:pt idx="11">
                  <c:v>1842.0780000000013</c:v>
                </c:pt>
                <c:pt idx="12">
                  <c:v>1484.9770000000008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31728"/>
        <c:axId val="307234160"/>
      </c:lineChart>
      <c:dateAx>
        <c:axId val="3072317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072341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07234160"/>
        <c:scaling>
          <c:orientation val="minMax"/>
          <c:max val="35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231728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894593946447655"/>
          <c:y val="0.8420937948794136"/>
          <c:w val="0.29682130785018701"/>
          <c:h val="0.11163372479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Tie Purchases (thousands, annual basis)</a:t>
            </a:r>
          </a:p>
        </c:rich>
      </c:tx>
      <c:layout>
        <c:manualLayout>
          <c:xMode val="edge"/>
          <c:yMode val="edge"/>
          <c:x val="0.22330425227911599"/>
          <c:y val="3.62628668330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58275111917999"/>
          <c:y val="0.128301945893806"/>
          <c:w val="0.86975694001876103"/>
          <c:h val="0.6867927691962559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data!$P$19:$P$332</c:f>
              <c:numCache>
                <c:formatCode>0</c:formatCode>
                <c:ptCount val="314"/>
                <c:pt idx="0">
                  <c:v>1988</c:v>
                </c:pt>
                <c:pt idx="12">
                  <c:v>1989</c:v>
                </c:pt>
                <c:pt idx="24">
                  <c:v>1990</c:v>
                </c:pt>
                <c:pt idx="36">
                  <c:v>1991</c:v>
                </c:pt>
                <c:pt idx="48">
                  <c:v>1992</c:v>
                </c:pt>
                <c:pt idx="60">
                  <c:v>1993</c:v>
                </c:pt>
                <c:pt idx="72">
                  <c:v>1994</c:v>
                </c:pt>
                <c:pt idx="84">
                  <c:v>1995</c:v>
                </c:pt>
                <c:pt idx="96">
                  <c:v>1996</c:v>
                </c:pt>
                <c:pt idx="108">
                  <c:v>1997</c:v>
                </c:pt>
                <c:pt idx="120">
                  <c:v>1998</c:v>
                </c:pt>
                <c:pt idx="132">
                  <c:v>1999</c:v>
                </c:pt>
                <c:pt idx="144">
                  <c:v>2000</c:v>
                </c:pt>
                <c:pt idx="156">
                  <c:v>2001</c:v>
                </c:pt>
                <c:pt idx="168" formatCode="General">
                  <c:v>2002</c:v>
                </c:pt>
                <c:pt idx="180">
                  <c:v>2003</c:v>
                </c:pt>
                <c:pt idx="192">
                  <c:v>2004</c:v>
                </c:pt>
                <c:pt idx="204">
                  <c:v>2005</c:v>
                </c:pt>
                <c:pt idx="216">
                  <c:v>2006</c:v>
                </c:pt>
                <c:pt idx="228">
                  <c:v>2007</c:v>
                </c:pt>
                <c:pt idx="240">
                  <c:v>2008</c:v>
                </c:pt>
                <c:pt idx="252">
                  <c:v>2009</c:v>
                </c:pt>
                <c:pt idx="264">
                  <c:v>2010</c:v>
                </c:pt>
                <c:pt idx="276">
                  <c:v>2011</c:v>
                </c:pt>
                <c:pt idx="288">
                  <c:v>2012</c:v>
                </c:pt>
                <c:pt idx="300">
                  <c:v>2013</c:v>
                </c:pt>
                <c:pt idx="312">
                  <c:v>2014</c:v>
                </c:pt>
              </c:numCache>
            </c:numRef>
          </c:cat>
          <c:val>
            <c:numRef>
              <c:f>data!$K$19:$K$332</c:f>
              <c:numCache>
                <c:formatCode>_(* #,##0_);_(* \(#,##0\);_(* "-"??_);_(@_)</c:formatCode>
                <c:ptCount val="314"/>
                <c:pt idx="0">
                  <c:v>16794</c:v>
                </c:pt>
                <c:pt idx="1">
                  <c:v>18096</c:v>
                </c:pt>
                <c:pt idx="2">
                  <c:v>16425</c:v>
                </c:pt>
                <c:pt idx="3">
                  <c:v>16454</c:v>
                </c:pt>
                <c:pt idx="4">
                  <c:v>15802</c:v>
                </c:pt>
                <c:pt idx="5">
                  <c:v>16769</c:v>
                </c:pt>
                <c:pt idx="6">
                  <c:v>16644</c:v>
                </c:pt>
                <c:pt idx="7">
                  <c:v>17028</c:v>
                </c:pt>
                <c:pt idx="8">
                  <c:v>17057</c:v>
                </c:pt>
                <c:pt idx="9">
                  <c:v>17905</c:v>
                </c:pt>
                <c:pt idx="10">
                  <c:v>17995</c:v>
                </c:pt>
                <c:pt idx="11">
                  <c:v>16665</c:v>
                </c:pt>
                <c:pt idx="12">
                  <c:v>16665</c:v>
                </c:pt>
                <c:pt idx="13">
                  <c:v>15316</c:v>
                </c:pt>
                <c:pt idx="14">
                  <c:v>16619</c:v>
                </c:pt>
                <c:pt idx="15">
                  <c:v>16593</c:v>
                </c:pt>
                <c:pt idx="16">
                  <c:v>17519</c:v>
                </c:pt>
                <c:pt idx="17">
                  <c:v>16026</c:v>
                </c:pt>
                <c:pt idx="18">
                  <c:v>15879</c:v>
                </c:pt>
                <c:pt idx="19">
                  <c:v>16277</c:v>
                </c:pt>
                <c:pt idx="20">
                  <c:v>16203</c:v>
                </c:pt>
                <c:pt idx="21">
                  <c:v>15461</c:v>
                </c:pt>
                <c:pt idx="22">
                  <c:v>15163</c:v>
                </c:pt>
                <c:pt idx="23">
                  <c:v>15972</c:v>
                </c:pt>
                <c:pt idx="24">
                  <c:v>15899</c:v>
                </c:pt>
                <c:pt idx="25">
                  <c:v>16314</c:v>
                </c:pt>
                <c:pt idx="26">
                  <c:v>16434</c:v>
                </c:pt>
                <c:pt idx="27">
                  <c:v>15977</c:v>
                </c:pt>
                <c:pt idx="28">
                  <c:v>16020</c:v>
                </c:pt>
                <c:pt idx="29">
                  <c:v>15960</c:v>
                </c:pt>
                <c:pt idx="30">
                  <c:v>15711</c:v>
                </c:pt>
                <c:pt idx="31">
                  <c:v>15271</c:v>
                </c:pt>
                <c:pt idx="32">
                  <c:v>15199</c:v>
                </c:pt>
                <c:pt idx="33">
                  <c:v>14844</c:v>
                </c:pt>
                <c:pt idx="34">
                  <c:v>15113</c:v>
                </c:pt>
                <c:pt idx="35">
                  <c:v>14898</c:v>
                </c:pt>
                <c:pt idx="36">
                  <c:v>15092</c:v>
                </c:pt>
                <c:pt idx="37">
                  <c:v>15037</c:v>
                </c:pt>
                <c:pt idx="38">
                  <c:v>14492</c:v>
                </c:pt>
                <c:pt idx="39">
                  <c:v>14871</c:v>
                </c:pt>
                <c:pt idx="40">
                  <c:v>14530</c:v>
                </c:pt>
                <c:pt idx="41">
                  <c:v>14562</c:v>
                </c:pt>
                <c:pt idx="42">
                  <c:v>15485</c:v>
                </c:pt>
                <c:pt idx="43">
                  <c:v>14460</c:v>
                </c:pt>
                <c:pt idx="44">
                  <c:v>14286</c:v>
                </c:pt>
                <c:pt idx="45">
                  <c:v>14494</c:v>
                </c:pt>
                <c:pt idx="46">
                  <c:v>14368</c:v>
                </c:pt>
                <c:pt idx="47">
                  <c:v>15613</c:v>
                </c:pt>
                <c:pt idx="48">
                  <c:v>15687</c:v>
                </c:pt>
                <c:pt idx="49">
                  <c:v>14688</c:v>
                </c:pt>
                <c:pt idx="50">
                  <c:v>15120</c:v>
                </c:pt>
                <c:pt idx="51">
                  <c:v>14773</c:v>
                </c:pt>
                <c:pt idx="52">
                  <c:v>15028</c:v>
                </c:pt>
                <c:pt idx="53">
                  <c:v>15185</c:v>
                </c:pt>
                <c:pt idx="54">
                  <c:v>14940</c:v>
                </c:pt>
                <c:pt idx="55">
                  <c:v>15334</c:v>
                </c:pt>
                <c:pt idx="56">
                  <c:v>15756</c:v>
                </c:pt>
                <c:pt idx="57">
                  <c:v>15832</c:v>
                </c:pt>
                <c:pt idx="58">
                  <c:v>15770</c:v>
                </c:pt>
                <c:pt idx="59">
                  <c:v>14841</c:v>
                </c:pt>
                <c:pt idx="60">
                  <c:v>14611</c:v>
                </c:pt>
                <c:pt idx="61">
                  <c:v>15894</c:v>
                </c:pt>
                <c:pt idx="62">
                  <c:v>15935</c:v>
                </c:pt>
                <c:pt idx="63">
                  <c:v>16089</c:v>
                </c:pt>
                <c:pt idx="64">
                  <c:v>15681</c:v>
                </c:pt>
                <c:pt idx="65">
                  <c:v>15852</c:v>
                </c:pt>
                <c:pt idx="66">
                  <c:v>15260</c:v>
                </c:pt>
                <c:pt idx="67">
                  <c:v>15539</c:v>
                </c:pt>
                <c:pt idx="68">
                  <c:v>15326</c:v>
                </c:pt>
                <c:pt idx="69">
                  <c:v>15535</c:v>
                </c:pt>
                <c:pt idx="70">
                  <c:v>16195</c:v>
                </c:pt>
                <c:pt idx="71">
                  <c:v>16113</c:v>
                </c:pt>
                <c:pt idx="72">
                  <c:v>16461</c:v>
                </c:pt>
                <c:pt idx="73">
                  <c:v>16234</c:v>
                </c:pt>
                <c:pt idx="74">
                  <c:v>16139</c:v>
                </c:pt>
                <c:pt idx="75">
                  <c:v>16458</c:v>
                </c:pt>
                <c:pt idx="76">
                  <c:v>16663</c:v>
                </c:pt>
                <c:pt idx="77">
                  <c:v>16714</c:v>
                </c:pt>
                <c:pt idx="78">
                  <c:v>16533</c:v>
                </c:pt>
                <c:pt idx="79">
                  <c:v>16965</c:v>
                </c:pt>
                <c:pt idx="80">
                  <c:v>17141</c:v>
                </c:pt>
                <c:pt idx="81">
                  <c:v>16912</c:v>
                </c:pt>
                <c:pt idx="82">
                  <c:v>16518</c:v>
                </c:pt>
                <c:pt idx="83">
                  <c:v>16600</c:v>
                </c:pt>
                <c:pt idx="84">
                  <c:v>16377</c:v>
                </c:pt>
                <c:pt idx="85">
                  <c:v>16627</c:v>
                </c:pt>
                <c:pt idx="86">
                  <c:v>16845</c:v>
                </c:pt>
                <c:pt idx="87">
                  <c:v>16555</c:v>
                </c:pt>
                <c:pt idx="88">
                  <c:v>16483</c:v>
                </c:pt>
                <c:pt idx="89">
                  <c:v>16320</c:v>
                </c:pt>
                <c:pt idx="90">
                  <c:v>16392</c:v>
                </c:pt>
                <c:pt idx="91">
                  <c:v>16177</c:v>
                </c:pt>
                <c:pt idx="92">
                  <c:v>16200</c:v>
                </c:pt>
                <c:pt idx="93">
                  <c:v>16378</c:v>
                </c:pt>
                <c:pt idx="94">
                  <c:v>16874</c:v>
                </c:pt>
                <c:pt idx="95">
                  <c:v>16131</c:v>
                </c:pt>
                <c:pt idx="96">
                  <c:v>16274</c:v>
                </c:pt>
                <c:pt idx="97">
                  <c:v>16091</c:v>
                </c:pt>
                <c:pt idx="98">
                  <c:v>16194</c:v>
                </c:pt>
                <c:pt idx="99">
                  <c:v>16295</c:v>
                </c:pt>
                <c:pt idx="100">
                  <c:v>16540</c:v>
                </c:pt>
                <c:pt idx="101">
                  <c:v>16965</c:v>
                </c:pt>
                <c:pt idx="102">
                  <c:v>17074</c:v>
                </c:pt>
                <c:pt idx="103">
                  <c:v>17096</c:v>
                </c:pt>
                <c:pt idx="104">
                  <c:v>17004</c:v>
                </c:pt>
                <c:pt idx="105">
                  <c:v>17502</c:v>
                </c:pt>
                <c:pt idx="106">
                  <c:v>16988</c:v>
                </c:pt>
                <c:pt idx="107">
                  <c:v>17539</c:v>
                </c:pt>
                <c:pt idx="108">
                  <c:v>16566</c:v>
                </c:pt>
                <c:pt idx="109">
                  <c:v>16751</c:v>
                </c:pt>
                <c:pt idx="110">
                  <c:v>16730</c:v>
                </c:pt>
                <c:pt idx="111">
                  <c:v>17496</c:v>
                </c:pt>
                <c:pt idx="112">
                  <c:v>16659</c:v>
                </c:pt>
                <c:pt idx="113">
                  <c:v>16714</c:v>
                </c:pt>
                <c:pt idx="114">
                  <c:v>16966</c:v>
                </c:pt>
                <c:pt idx="115">
                  <c:v>17275</c:v>
                </c:pt>
                <c:pt idx="116">
                  <c:v>17050</c:v>
                </c:pt>
                <c:pt idx="117">
                  <c:v>17334</c:v>
                </c:pt>
                <c:pt idx="118">
                  <c:v>17299</c:v>
                </c:pt>
                <c:pt idx="119">
                  <c:v>17439</c:v>
                </c:pt>
                <c:pt idx="120">
                  <c:v>18664</c:v>
                </c:pt>
                <c:pt idx="121">
                  <c:v>18734</c:v>
                </c:pt>
                <c:pt idx="122">
                  <c:v>18936</c:v>
                </c:pt>
                <c:pt idx="123">
                  <c:v>18098</c:v>
                </c:pt>
                <c:pt idx="124">
                  <c:v>18667</c:v>
                </c:pt>
                <c:pt idx="125">
                  <c:v>18275</c:v>
                </c:pt>
                <c:pt idx="126">
                  <c:v>18355</c:v>
                </c:pt>
                <c:pt idx="127">
                  <c:v>17838</c:v>
                </c:pt>
                <c:pt idx="128">
                  <c:v>17966</c:v>
                </c:pt>
                <c:pt idx="129">
                  <c:v>17066</c:v>
                </c:pt>
                <c:pt idx="130">
                  <c:v>16772</c:v>
                </c:pt>
                <c:pt idx="131">
                  <c:v>16950</c:v>
                </c:pt>
                <c:pt idx="132">
                  <c:v>16977</c:v>
                </c:pt>
                <c:pt idx="133">
                  <c:v>17223</c:v>
                </c:pt>
                <c:pt idx="134">
                  <c:v>17085</c:v>
                </c:pt>
                <c:pt idx="135">
                  <c:v>17076</c:v>
                </c:pt>
                <c:pt idx="136">
                  <c:v>16579</c:v>
                </c:pt>
                <c:pt idx="137">
                  <c:v>16203</c:v>
                </c:pt>
                <c:pt idx="138">
                  <c:v>15678</c:v>
                </c:pt>
                <c:pt idx="139">
                  <c:v>15500</c:v>
                </c:pt>
                <c:pt idx="140">
                  <c:v>15324</c:v>
                </c:pt>
                <c:pt idx="141">
                  <c:v>15196</c:v>
                </c:pt>
                <c:pt idx="142">
                  <c:v>15627</c:v>
                </c:pt>
                <c:pt idx="143">
                  <c:v>15640</c:v>
                </c:pt>
                <c:pt idx="144">
                  <c:v>15186</c:v>
                </c:pt>
                <c:pt idx="145">
                  <c:v>14772</c:v>
                </c:pt>
                <c:pt idx="146">
                  <c:v>14494</c:v>
                </c:pt>
                <c:pt idx="147">
                  <c:v>14711</c:v>
                </c:pt>
                <c:pt idx="148">
                  <c:v>15001</c:v>
                </c:pt>
                <c:pt idx="149">
                  <c:v>15277</c:v>
                </c:pt>
                <c:pt idx="150">
                  <c:v>15608</c:v>
                </c:pt>
                <c:pt idx="151">
                  <c:v>15633.6</c:v>
                </c:pt>
                <c:pt idx="152">
                  <c:v>15268</c:v>
                </c:pt>
                <c:pt idx="153">
                  <c:v>14952.4</c:v>
                </c:pt>
                <c:pt idx="154">
                  <c:v>14714.4</c:v>
                </c:pt>
                <c:pt idx="155">
                  <c:v>14235.1</c:v>
                </c:pt>
                <c:pt idx="156">
                  <c:v>14412.1</c:v>
                </c:pt>
                <c:pt idx="157">
                  <c:v>14288.1</c:v>
                </c:pt>
                <c:pt idx="158">
                  <c:v>14220.1</c:v>
                </c:pt>
                <c:pt idx="159">
                  <c:v>13991.1</c:v>
                </c:pt>
                <c:pt idx="160">
                  <c:v>14425.099999999999</c:v>
                </c:pt>
                <c:pt idx="161">
                  <c:v>14636.099999999999</c:v>
                </c:pt>
                <c:pt idx="162">
                  <c:v>14486.1</c:v>
                </c:pt>
                <c:pt idx="163">
                  <c:v>14755.5</c:v>
                </c:pt>
                <c:pt idx="164">
                  <c:v>15180.099999999999</c:v>
                </c:pt>
                <c:pt idx="165">
                  <c:v>15366.7</c:v>
                </c:pt>
                <c:pt idx="166">
                  <c:v>15270.7</c:v>
                </c:pt>
                <c:pt idx="167">
                  <c:v>15981</c:v>
                </c:pt>
                <c:pt idx="168">
                  <c:v>16029</c:v>
                </c:pt>
                <c:pt idx="169">
                  <c:v>16278</c:v>
                </c:pt>
                <c:pt idx="170">
                  <c:v>16554</c:v>
                </c:pt>
                <c:pt idx="171">
                  <c:v>16772</c:v>
                </c:pt>
                <c:pt idx="172">
                  <c:v>16864.778999999999</c:v>
                </c:pt>
                <c:pt idx="173">
                  <c:v>16732.143</c:v>
                </c:pt>
                <c:pt idx="174">
                  <c:v>16869.773000000001</c:v>
                </c:pt>
                <c:pt idx="175">
                  <c:v>17044.272000000001</c:v>
                </c:pt>
                <c:pt idx="176">
                  <c:v>17110.815999999999</c:v>
                </c:pt>
                <c:pt idx="177">
                  <c:v>16935.357</c:v>
                </c:pt>
                <c:pt idx="178">
                  <c:v>17214.631999999998</c:v>
                </c:pt>
                <c:pt idx="179">
                  <c:v>16685.945</c:v>
                </c:pt>
                <c:pt idx="180">
                  <c:v>16584.762000000002</c:v>
                </c:pt>
                <c:pt idx="181">
                  <c:v>16423.965</c:v>
                </c:pt>
                <c:pt idx="182">
                  <c:v>16213.153</c:v>
                </c:pt>
                <c:pt idx="183">
                  <c:v>16279.619999999999</c:v>
                </c:pt>
                <c:pt idx="184">
                  <c:v>16079.803</c:v>
                </c:pt>
                <c:pt idx="185">
                  <c:v>15893.929000000002</c:v>
                </c:pt>
                <c:pt idx="186">
                  <c:v>15856.449000000001</c:v>
                </c:pt>
                <c:pt idx="187">
                  <c:v>15786.375</c:v>
                </c:pt>
                <c:pt idx="188">
                  <c:v>16206.630000000003</c:v>
                </c:pt>
                <c:pt idx="189">
                  <c:v>16576.807000000001</c:v>
                </c:pt>
                <c:pt idx="190">
                  <c:v>16577.258000000002</c:v>
                </c:pt>
                <c:pt idx="191">
                  <c:v>17193.927</c:v>
                </c:pt>
                <c:pt idx="192">
                  <c:v>17300.697999999997</c:v>
                </c:pt>
                <c:pt idx="193">
                  <c:v>17486.896000000001</c:v>
                </c:pt>
                <c:pt idx="194">
                  <c:v>17943.350000000002</c:v>
                </c:pt>
                <c:pt idx="195">
                  <c:v>17698.616000000002</c:v>
                </c:pt>
                <c:pt idx="196">
                  <c:v>17520.808000000001</c:v>
                </c:pt>
                <c:pt idx="197">
                  <c:v>17820.038</c:v>
                </c:pt>
                <c:pt idx="198">
                  <c:v>17913.671000000002</c:v>
                </c:pt>
                <c:pt idx="199">
                  <c:v>17943.360999999997</c:v>
                </c:pt>
                <c:pt idx="200">
                  <c:v>18006.258999999998</c:v>
                </c:pt>
                <c:pt idx="201">
                  <c:v>17933.267</c:v>
                </c:pt>
                <c:pt idx="202">
                  <c:v>18045.705000000002</c:v>
                </c:pt>
                <c:pt idx="203">
                  <c:v>17749.231000000003</c:v>
                </c:pt>
                <c:pt idx="204">
                  <c:v>18120.293000000005</c:v>
                </c:pt>
                <c:pt idx="205">
                  <c:v>18217.964</c:v>
                </c:pt>
                <c:pt idx="206">
                  <c:v>18050.513000000003</c:v>
                </c:pt>
                <c:pt idx="207">
                  <c:v>18460.352999999999</c:v>
                </c:pt>
                <c:pt idx="208">
                  <c:v>18462.346000000001</c:v>
                </c:pt>
                <c:pt idx="209">
                  <c:v>18474.612999999994</c:v>
                </c:pt>
                <c:pt idx="210">
                  <c:v>18553.182999999997</c:v>
                </c:pt>
                <c:pt idx="211">
                  <c:v>18441.251</c:v>
                </c:pt>
                <c:pt idx="212">
                  <c:v>18076.595999999998</c:v>
                </c:pt>
                <c:pt idx="213">
                  <c:v>18589.666999999998</c:v>
                </c:pt>
                <c:pt idx="214">
                  <c:v>18925.778000000002</c:v>
                </c:pt>
                <c:pt idx="215">
                  <c:v>18744.891000000003</c:v>
                </c:pt>
                <c:pt idx="216">
                  <c:v>18872.121999999999</c:v>
                </c:pt>
                <c:pt idx="217">
                  <c:v>18943.050999999999</c:v>
                </c:pt>
                <c:pt idx="218">
                  <c:v>19035</c:v>
                </c:pt>
                <c:pt idx="219">
                  <c:v>19096.503999999997</c:v>
                </c:pt>
                <c:pt idx="220">
                  <c:v>20301.828999999998</c:v>
                </c:pt>
                <c:pt idx="221">
                  <c:v>20633.390000000003</c:v>
                </c:pt>
                <c:pt idx="222">
                  <c:v>20558.544999999998</c:v>
                </c:pt>
                <c:pt idx="223">
                  <c:v>20688.386000000002</c:v>
                </c:pt>
                <c:pt idx="224">
                  <c:v>21013.776000000002</c:v>
                </c:pt>
                <c:pt idx="225">
                  <c:v>20688.165000000001</c:v>
                </c:pt>
                <c:pt idx="226">
                  <c:v>20761.252999999997</c:v>
                </c:pt>
                <c:pt idx="227">
                  <c:v>21332.774999999998</c:v>
                </c:pt>
                <c:pt idx="228">
                  <c:v>21704.659</c:v>
                </c:pt>
                <c:pt idx="229">
                  <c:v>22029.335999999999</c:v>
                </c:pt>
                <c:pt idx="230">
                  <c:v>21356.245999999999</c:v>
                </c:pt>
                <c:pt idx="231">
                  <c:v>21304.709999999995</c:v>
                </c:pt>
                <c:pt idx="232">
                  <c:v>20700.171999999999</c:v>
                </c:pt>
                <c:pt idx="233">
                  <c:v>19851.439000000002</c:v>
                </c:pt>
                <c:pt idx="234">
                  <c:v>20360.531000000003</c:v>
                </c:pt>
                <c:pt idx="235">
                  <c:v>20422.596999999998</c:v>
                </c:pt>
                <c:pt idx="236">
                  <c:v>20527.978999999999</c:v>
                </c:pt>
                <c:pt idx="237">
                  <c:v>20652.563999999998</c:v>
                </c:pt>
                <c:pt idx="238">
                  <c:v>20966.064999999999</c:v>
                </c:pt>
                <c:pt idx="239">
                  <c:v>20301.695999999996</c:v>
                </c:pt>
                <c:pt idx="240">
                  <c:v>20054.769999999997</c:v>
                </c:pt>
                <c:pt idx="241">
                  <c:v>20037.096999999998</c:v>
                </c:pt>
                <c:pt idx="242">
                  <c:v>20977.504999999997</c:v>
                </c:pt>
                <c:pt idx="243">
                  <c:v>20844.486000000001</c:v>
                </c:pt>
                <c:pt idx="244">
                  <c:v>20798.046999999999</c:v>
                </c:pt>
                <c:pt idx="245">
                  <c:v>21580.707000000002</c:v>
                </c:pt>
                <c:pt idx="246">
                  <c:v>21241.810999999998</c:v>
                </c:pt>
                <c:pt idx="247">
                  <c:v>21264.942000000003</c:v>
                </c:pt>
                <c:pt idx="248">
                  <c:v>21111.38</c:v>
                </c:pt>
                <c:pt idx="249">
                  <c:v>20841.661</c:v>
                </c:pt>
                <c:pt idx="250">
                  <c:v>20439.02</c:v>
                </c:pt>
                <c:pt idx="251">
                  <c:v>20896.232</c:v>
                </c:pt>
                <c:pt idx="252">
                  <c:v>20863.704000000002</c:v>
                </c:pt>
                <c:pt idx="253">
                  <c:v>21104.27</c:v>
                </c:pt>
                <c:pt idx="254">
                  <c:v>20898.689999999999</c:v>
                </c:pt>
                <c:pt idx="255">
                  <c:v>21455.362999999998</c:v>
                </c:pt>
                <c:pt idx="256">
                  <c:v>21078.740999999998</c:v>
                </c:pt>
                <c:pt idx="257">
                  <c:v>20806.602999999999</c:v>
                </c:pt>
                <c:pt idx="258">
                  <c:v>20920.173000000003</c:v>
                </c:pt>
                <c:pt idx="259">
                  <c:v>20941.076000000005</c:v>
                </c:pt>
                <c:pt idx="260">
                  <c:v>20648.756999999998</c:v>
                </c:pt>
                <c:pt idx="261">
                  <c:v>20256.646999999997</c:v>
                </c:pt>
                <c:pt idx="262">
                  <c:v>19692.436999999998</c:v>
                </c:pt>
                <c:pt idx="263">
                  <c:v>19604.055</c:v>
                </c:pt>
                <c:pt idx="264">
                  <c:v>19148.944</c:v>
                </c:pt>
                <c:pt idx="265">
                  <c:v>18142.822</c:v>
                </c:pt>
                <c:pt idx="266">
                  <c:v>18231.973000000002</c:v>
                </c:pt>
                <c:pt idx="267">
                  <c:v>18042.422000000002</c:v>
                </c:pt>
                <c:pt idx="268">
                  <c:v>17685.593000000001</c:v>
                </c:pt>
                <c:pt idx="269">
                  <c:v>18253.454000000002</c:v>
                </c:pt>
                <c:pt idx="270">
                  <c:v>18107.793999999998</c:v>
                </c:pt>
                <c:pt idx="271">
                  <c:v>18239.400000000001</c:v>
                </c:pt>
                <c:pt idx="272">
                  <c:v>18788.04</c:v>
                </c:pt>
                <c:pt idx="273">
                  <c:v>19124.813000000002</c:v>
                </c:pt>
                <c:pt idx="274">
                  <c:v>19421.050000000003</c:v>
                </c:pt>
                <c:pt idx="275">
                  <c:v>19735.982</c:v>
                </c:pt>
                <c:pt idx="276">
                  <c:v>20267.368000000002</c:v>
                </c:pt>
                <c:pt idx="277">
                  <c:v>20662.733</c:v>
                </c:pt>
                <c:pt idx="278">
                  <c:v>20573.808000000001</c:v>
                </c:pt>
                <c:pt idx="279">
                  <c:v>20287.484</c:v>
                </c:pt>
                <c:pt idx="280">
                  <c:v>20655.189000000002</c:v>
                </c:pt>
                <c:pt idx="281">
                  <c:v>20185.166999999998</c:v>
                </c:pt>
                <c:pt idx="282">
                  <c:v>20475.060000000001</c:v>
                </c:pt>
                <c:pt idx="283">
                  <c:v>20700.174999999999</c:v>
                </c:pt>
                <c:pt idx="284">
                  <c:v>20969.137000000002</c:v>
                </c:pt>
                <c:pt idx="285">
                  <c:v>21828.659999999996</c:v>
                </c:pt>
                <c:pt idx="286">
                  <c:v>22076.202000000005</c:v>
                </c:pt>
                <c:pt idx="287">
                  <c:v>21699.581000000006</c:v>
                </c:pt>
                <c:pt idx="288">
                  <c:v>22034.885000000002</c:v>
                </c:pt>
                <c:pt idx="289">
                  <c:v>22917.925999999999</c:v>
                </c:pt>
                <c:pt idx="290">
                  <c:v>22823.200000000001</c:v>
                </c:pt>
                <c:pt idx="291">
                  <c:v>23452.563000000002</c:v>
                </c:pt>
                <c:pt idx="292">
                  <c:v>23806.877</c:v>
                </c:pt>
                <c:pt idx="293">
                  <c:v>24003.444</c:v>
                </c:pt>
                <c:pt idx="294">
                  <c:v>24316.990999999998</c:v>
                </c:pt>
                <c:pt idx="295">
                  <c:v>23613.628000000001</c:v>
                </c:pt>
                <c:pt idx="296">
                  <c:v>23434.251999999997</c:v>
                </c:pt>
                <c:pt idx="297">
                  <c:v>23117.150000000005</c:v>
                </c:pt>
                <c:pt idx="298">
                  <c:v>22963.606</c:v>
                </c:pt>
                <c:pt idx="299">
                  <c:v>23081.550999999999</c:v>
                </c:pt>
                <c:pt idx="300">
                  <c:v>22435.959000000003</c:v>
                </c:pt>
                <c:pt idx="301">
                  <c:v>22122.494999999999</c:v>
                </c:pt>
                <c:pt idx="302">
                  <c:v>22476.498</c:v>
                </c:pt>
                <c:pt idx="303">
                  <c:v>21929.786</c:v>
                </c:pt>
                <c:pt idx="304">
                  <c:v>22666.031999999999</c:v>
                </c:pt>
                <c:pt idx="305">
                  <c:v>22295.531999999999</c:v>
                </c:pt>
                <c:pt idx="306">
                  <c:v>22180.967999999997</c:v>
                </c:pt>
                <c:pt idx="307">
                  <c:v>23119.766</c:v>
                </c:pt>
                <c:pt idx="308">
                  <c:v>23138.87</c:v>
                </c:pt>
                <c:pt idx="309">
                  <c:v>23588.790999999994</c:v>
                </c:pt>
                <c:pt idx="310">
                  <c:v>24231.321</c:v>
                </c:pt>
                <c:pt idx="311">
                  <c:v>24664.451000000001</c:v>
                </c:pt>
                <c:pt idx="312">
                  <c:v>25131.231</c:v>
                </c:pt>
                <c:pt idx="313">
                  <c:v>24577.817000000003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471904"/>
        <c:axId val="307472296"/>
      </c:lineChart>
      <c:catAx>
        <c:axId val="3074719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47229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307472296"/>
        <c:scaling>
          <c:orientation val="minMax"/>
          <c:max val="26000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471904"/>
        <c:crosses val="autoZero"/>
        <c:crossBetween val="between"/>
        <c:majorUnit val="2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portrait" horizontalDpi="36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Inventory in thousands of ties (monthly data)</a:t>
            </a:r>
          </a:p>
        </c:rich>
      </c:tx>
      <c:layout>
        <c:manualLayout>
          <c:xMode val="edge"/>
          <c:yMode val="edge"/>
          <c:x val="0.23779629818999901"/>
          <c:y val="4.8634152698078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456133379767"/>
          <c:y val="0.124999804374805"/>
          <c:w val="0.79701975946032699"/>
          <c:h val="0.689101485655977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trendline>
            <c:spPr>
              <a:ln w="3175">
                <a:solidFill>
                  <a:srgbClr val="DD0806"/>
                </a:solidFill>
                <a:prstDash val="solid"/>
              </a:ln>
            </c:spPr>
            <c:trendlineType val="movingAvg"/>
            <c:period val="12"/>
            <c:dispRSqr val="0"/>
            <c:dispEq val="0"/>
          </c:trendline>
          <c:cat>
            <c:numRef>
              <c:f>data!$A$18:$A$332</c:f>
              <c:numCache>
                <c:formatCode>mmm\-yy</c:formatCode>
                <c:ptCount val="315"/>
                <c:pt idx="0">
                  <c:v>30651</c:v>
                </c:pt>
                <c:pt idx="1">
                  <c:v>30682</c:v>
                </c:pt>
                <c:pt idx="2">
                  <c:v>30713</c:v>
                </c:pt>
                <c:pt idx="3">
                  <c:v>30742</c:v>
                </c:pt>
                <c:pt idx="4">
                  <c:v>30773</c:v>
                </c:pt>
                <c:pt idx="5">
                  <c:v>30803</c:v>
                </c:pt>
                <c:pt idx="6">
                  <c:v>30834</c:v>
                </c:pt>
                <c:pt idx="7">
                  <c:v>30864</c:v>
                </c:pt>
                <c:pt idx="8">
                  <c:v>30895</c:v>
                </c:pt>
                <c:pt idx="9">
                  <c:v>30926</c:v>
                </c:pt>
                <c:pt idx="10">
                  <c:v>30956</c:v>
                </c:pt>
                <c:pt idx="11">
                  <c:v>30987</c:v>
                </c:pt>
                <c:pt idx="12">
                  <c:v>31017</c:v>
                </c:pt>
                <c:pt idx="13">
                  <c:v>31048</c:v>
                </c:pt>
                <c:pt idx="14">
                  <c:v>31079</c:v>
                </c:pt>
                <c:pt idx="15">
                  <c:v>31107</c:v>
                </c:pt>
                <c:pt idx="16">
                  <c:v>31138</c:v>
                </c:pt>
                <c:pt idx="17">
                  <c:v>31168</c:v>
                </c:pt>
                <c:pt idx="18">
                  <c:v>31199</c:v>
                </c:pt>
                <c:pt idx="19">
                  <c:v>31229</c:v>
                </c:pt>
                <c:pt idx="20">
                  <c:v>31260</c:v>
                </c:pt>
                <c:pt idx="21">
                  <c:v>31291</c:v>
                </c:pt>
                <c:pt idx="22">
                  <c:v>31321</c:v>
                </c:pt>
                <c:pt idx="23">
                  <c:v>31352</c:v>
                </c:pt>
                <c:pt idx="24">
                  <c:v>31382</c:v>
                </c:pt>
                <c:pt idx="25">
                  <c:v>31413</c:v>
                </c:pt>
                <c:pt idx="26">
                  <c:v>31444</c:v>
                </c:pt>
                <c:pt idx="27">
                  <c:v>31472</c:v>
                </c:pt>
                <c:pt idx="28">
                  <c:v>31503</c:v>
                </c:pt>
                <c:pt idx="29">
                  <c:v>31533</c:v>
                </c:pt>
                <c:pt idx="30">
                  <c:v>31564</c:v>
                </c:pt>
                <c:pt idx="31">
                  <c:v>31594</c:v>
                </c:pt>
                <c:pt idx="32">
                  <c:v>31625</c:v>
                </c:pt>
                <c:pt idx="33">
                  <c:v>31656</c:v>
                </c:pt>
                <c:pt idx="34">
                  <c:v>31686</c:v>
                </c:pt>
                <c:pt idx="35">
                  <c:v>31717</c:v>
                </c:pt>
                <c:pt idx="36">
                  <c:v>31747</c:v>
                </c:pt>
                <c:pt idx="37">
                  <c:v>31778</c:v>
                </c:pt>
                <c:pt idx="38">
                  <c:v>31809</c:v>
                </c:pt>
                <c:pt idx="39">
                  <c:v>31837</c:v>
                </c:pt>
                <c:pt idx="40">
                  <c:v>31868</c:v>
                </c:pt>
                <c:pt idx="41">
                  <c:v>31898</c:v>
                </c:pt>
                <c:pt idx="42">
                  <c:v>31929</c:v>
                </c:pt>
                <c:pt idx="43">
                  <c:v>31959</c:v>
                </c:pt>
                <c:pt idx="44">
                  <c:v>31990</c:v>
                </c:pt>
                <c:pt idx="45">
                  <c:v>32021</c:v>
                </c:pt>
                <c:pt idx="46">
                  <c:v>32051</c:v>
                </c:pt>
                <c:pt idx="47">
                  <c:v>32082</c:v>
                </c:pt>
                <c:pt idx="48">
                  <c:v>32112</c:v>
                </c:pt>
                <c:pt idx="49">
                  <c:v>32143</c:v>
                </c:pt>
                <c:pt idx="50">
                  <c:v>32174</c:v>
                </c:pt>
                <c:pt idx="51">
                  <c:v>32203</c:v>
                </c:pt>
                <c:pt idx="52">
                  <c:v>32234</c:v>
                </c:pt>
                <c:pt idx="53">
                  <c:v>32264</c:v>
                </c:pt>
                <c:pt idx="54">
                  <c:v>32295</c:v>
                </c:pt>
                <c:pt idx="55">
                  <c:v>32325</c:v>
                </c:pt>
                <c:pt idx="56">
                  <c:v>32356</c:v>
                </c:pt>
                <c:pt idx="57">
                  <c:v>32387</c:v>
                </c:pt>
                <c:pt idx="58">
                  <c:v>32417</c:v>
                </c:pt>
                <c:pt idx="59">
                  <c:v>32448</c:v>
                </c:pt>
                <c:pt idx="60">
                  <c:v>32478</c:v>
                </c:pt>
                <c:pt idx="61">
                  <c:v>32509</c:v>
                </c:pt>
                <c:pt idx="62">
                  <c:v>32540</c:v>
                </c:pt>
                <c:pt idx="63">
                  <c:v>32568</c:v>
                </c:pt>
                <c:pt idx="64">
                  <c:v>32599</c:v>
                </c:pt>
                <c:pt idx="65">
                  <c:v>32629</c:v>
                </c:pt>
                <c:pt idx="66">
                  <c:v>32660</c:v>
                </c:pt>
                <c:pt idx="67">
                  <c:v>32690</c:v>
                </c:pt>
                <c:pt idx="68">
                  <c:v>32721</c:v>
                </c:pt>
                <c:pt idx="69">
                  <c:v>32752</c:v>
                </c:pt>
                <c:pt idx="70">
                  <c:v>32782</c:v>
                </c:pt>
                <c:pt idx="71">
                  <c:v>32813</c:v>
                </c:pt>
                <c:pt idx="72">
                  <c:v>32843</c:v>
                </c:pt>
                <c:pt idx="73">
                  <c:v>32874</c:v>
                </c:pt>
                <c:pt idx="74">
                  <c:v>32905</c:v>
                </c:pt>
                <c:pt idx="75">
                  <c:v>32933</c:v>
                </c:pt>
                <c:pt idx="76">
                  <c:v>32964</c:v>
                </c:pt>
                <c:pt idx="77">
                  <c:v>32994</c:v>
                </c:pt>
                <c:pt idx="78">
                  <c:v>33025</c:v>
                </c:pt>
                <c:pt idx="79">
                  <c:v>33055</c:v>
                </c:pt>
                <c:pt idx="80">
                  <c:v>33086</c:v>
                </c:pt>
                <c:pt idx="81">
                  <c:v>33117</c:v>
                </c:pt>
                <c:pt idx="82">
                  <c:v>33147</c:v>
                </c:pt>
                <c:pt idx="83">
                  <c:v>33178</c:v>
                </c:pt>
                <c:pt idx="84">
                  <c:v>33208</c:v>
                </c:pt>
                <c:pt idx="85">
                  <c:v>33239</c:v>
                </c:pt>
                <c:pt idx="86">
                  <c:v>33270</c:v>
                </c:pt>
                <c:pt idx="87">
                  <c:v>33298</c:v>
                </c:pt>
                <c:pt idx="88">
                  <c:v>33329</c:v>
                </c:pt>
                <c:pt idx="89">
                  <c:v>33359</c:v>
                </c:pt>
                <c:pt idx="90">
                  <c:v>33390</c:v>
                </c:pt>
                <c:pt idx="91">
                  <c:v>33420</c:v>
                </c:pt>
                <c:pt idx="92">
                  <c:v>33451</c:v>
                </c:pt>
                <c:pt idx="93">
                  <c:v>33482</c:v>
                </c:pt>
                <c:pt idx="94">
                  <c:v>33512</c:v>
                </c:pt>
                <c:pt idx="95">
                  <c:v>33543</c:v>
                </c:pt>
                <c:pt idx="96">
                  <c:v>33573</c:v>
                </c:pt>
                <c:pt idx="97">
                  <c:v>33604</c:v>
                </c:pt>
                <c:pt idx="98">
                  <c:v>33635</c:v>
                </c:pt>
                <c:pt idx="99">
                  <c:v>33664</c:v>
                </c:pt>
                <c:pt idx="100">
                  <c:v>33695</c:v>
                </c:pt>
                <c:pt idx="101">
                  <c:v>33725</c:v>
                </c:pt>
                <c:pt idx="102">
                  <c:v>33756</c:v>
                </c:pt>
                <c:pt idx="103">
                  <c:v>33786</c:v>
                </c:pt>
                <c:pt idx="104">
                  <c:v>33817</c:v>
                </c:pt>
                <c:pt idx="105">
                  <c:v>33848</c:v>
                </c:pt>
                <c:pt idx="106">
                  <c:v>33878</c:v>
                </c:pt>
                <c:pt idx="107">
                  <c:v>33909</c:v>
                </c:pt>
                <c:pt idx="108">
                  <c:v>33939</c:v>
                </c:pt>
                <c:pt idx="109">
                  <c:v>33970</c:v>
                </c:pt>
                <c:pt idx="110">
                  <c:v>34001</c:v>
                </c:pt>
                <c:pt idx="111">
                  <c:v>34029</c:v>
                </c:pt>
                <c:pt idx="112">
                  <c:v>34060</c:v>
                </c:pt>
                <c:pt idx="113">
                  <c:v>34090</c:v>
                </c:pt>
                <c:pt idx="114">
                  <c:v>34121</c:v>
                </c:pt>
                <c:pt idx="115">
                  <c:v>34151</c:v>
                </c:pt>
                <c:pt idx="116">
                  <c:v>34182</c:v>
                </c:pt>
                <c:pt idx="117">
                  <c:v>34213</c:v>
                </c:pt>
                <c:pt idx="118">
                  <c:v>34243</c:v>
                </c:pt>
                <c:pt idx="119">
                  <c:v>34274</c:v>
                </c:pt>
                <c:pt idx="120">
                  <c:v>34304</c:v>
                </c:pt>
                <c:pt idx="121">
                  <c:v>34335</c:v>
                </c:pt>
                <c:pt idx="122">
                  <c:v>34366</c:v>
                </c:pt>
                <c:pt idx="123">
                  <c:v>34394</c:v>
                </c:pt>
                <c:pt idx="124">
                  <c:v>34425</c:v>
                </c:pt>
                <c:pt idx="125">
                  <c:v>34455</c:v>
                </c:pt>
                <c:pt idx="126">
                  <c:v>34486</c:v>
                </c:pt>
                <c:pt idx="127">
                  <c:v>34516</c:v>
                </c:pt>
                <c:pt idx="128">
                  <c:v>34547</c:v>
                </c:pt>
                <c:pt idx="129">
                  <c:v>34578</c:v>
                </c:pt>
                <c:pt idx="130">
                  <c:v>34608</c:v>
                </c:pt>
                <c:pt idx="131">
                  <c:v>34639</c:v>
                </c:pt>
                <c:pt idx="132">
                  <c:v>34669</c:v>
                </c:pt>
                <c:pt idx="133">
                  <c:v>34700</c:v>
                </c:pt>
                <c:pt idx="134">
                  <c:v>34731</c:v>
                </c:pt>
                <c:pt idx="135">
                  <c:v>34759</c:v>
                </c:pt>
                <c:pt idx="136">
                  <c:v>34790</c:v>
                </c:pt>
                <c:pt idx="137">
                  <c:v>34820</c:v>
                </c:pt>
                <c:pt idx="138">
                  <c:v>34851</c:v>
                </c:pt>
                <c:pt idx="139">
                  <c:v>34881</c:v>
                </c:pt>
                <c:pt idx="140">
                  <c:v>34912</c:v>
                </c:pt>
                <c:pt idx="141">
                  <c:v>34943</c:v>
                </c:pt>
                <c:pt idx="142">
                  <c:v>34973</c:v>
                </c:pt>
                <c:pt idx="143">
                  <c:v>35004</c:v>
                </c:pt>
                <c:pt idx="144">
                  <c:v>35034</c:v>
                </c:pt>
                <c:pt idx="145">
                  <c:v>35065</c:v>
                </c:pt>
                <c:pt idx="146">
                  <c:v>35096</c:v>
                </c:pt>
                <c:pt idx="147">
                  <c:v>35125</c:v>
                </c:pt>
                <c:pt idx="148">
                  <c:v>35156</c:v>
                </c:pt>
                <c:pt idx="149">
                  <c:v>35186</c:v>
                </c:pt>
                <c:pt idx="150">
                  <c:v>35217</c:v>
                </c:pt>
                <c:pt idx="151">
                  <c:v>35247</c:v>
                </c:pt>
                <c:pt idx="152">
                  <c:v>35278</c:v>
                </c:pt>
                <c:pt idx="153">
                  <c:v>35309</c:v>
                </c:pt>
                <c:pt idx="154">
                  <c:v>35339</c:v>
                </c:pt>
                <c:pt idx="155">
                  <c:v>35370</c:v>
                </c:pt>
                <c:pt idx="156">
                  <c:v>35400</c:v>
                </c:pt>
                <c:pt idx="157">
                  <c:v>35431</c:v>
                </c:pt>
                <c:pt idx="158">
                  <c:v>35462</c:v>
                </c:pt>
                <c:pt idx="159">
                  <c:v>35490</c:v>
                </c:pt>
                <c:pt idx="160">
                  <c:v>35521</c:v>
                </c:pt>
                <c:pt idx="161">
                  <c:v>35551</c:v>
                </c:pt>
                <c:pt idx="162">
                  <c:v>35582</c:v>
                </c:pt>
                <c:pt idx="163">
                  <c:v>35612</c:v>
                </c:pt>
                <c:pt idx="164">
                  <c:v>35643</c:v>
                </c:pt>
                <c:pt idx="165">
                  <c:v>35674</c:v>
                </c:pt>
                <c:pt idx="166">
                  <c:v>35704</c:v>
                </c:pt>
                <c:pt idx="167">
                  <c:v>35735</c:v>
                </c:pt>
                <c:pt idx="168">
                  <c:v>35765</c:v>
                </c:pt>
                <c:pt idx="169">
                  <c:v>35796</c:v>
                </c:pt>
                <c:pt idx="170">
                  <c:v>35827</c:v>
                </c:pt>
                <c:pt idx="171">
                  <c:v>35855</c:v>
                </c:pt>
                <c:pt idx="172">
                  <c:v>35886</c:v>
                </c:pt>
                <c:pt idx="173">
                  <c:v>35916</c:v>
                </c:pt>
                <c:pt idx="174">
                  <c:v>35947</c:v>
                </c:pt>
                <c:pt idx="175">
                  <c:v>35977</c:v>
                </c:pt>
                <c:pt idx="176">
                  <c:v>36008</c:v>
                </c:pt>
                <c:pt idx="177">
                  <c:v>36039</c:v>
                </c:pt>
                <c:pt idx="178">
                  <c:v>36069</c:v>
                </c:pt>
                <c:pt idx="179">
                  <c:v>36100</c:v>
                </c:pt>
                <c:pt idx="180">
                  <c:v>36130</c:v>
                </c:pt>
                <c:pt idx="181">
                  <c:v>36161</c:v>
                </c:pt>
                <c:pt idx="182">
                  <c:v>36192</c:v>
                </c:pt>
                <c:pt idx="183">
                  <c:v>36220</c:v>
                </c:pt>
                <c:pt idx="184">
                  <c:v>36251</c:v>
                </c:pt>
                <c:pt idx="185">
                  <c:v>36281</c:v>
                </c:pt>
                <c:pt idx="186">
                  <c:v>36312</c:v>
                </c:pt>
                <c:pt idx="187">
                  <c:v>36342</c:v>
                </c:pt>
                <c:pt idx="188">
                  <c:v>36373</c:v>
                </c:pt>
                <c:pt idx="189">
                  <c:v>36404</c:v>
                </c:pt>
                <c:pt idx="190">
                  <c:v>36434</c:v>
                </c:pt>
                <c:pt idx="191">
                  <c:v>36465</c:v>
                </c:pt>
                <c:pt idx="192">
                  <c:v>36495</c:v>
                </c:pt>
                <c:pt idx="193">
                  <c:v>36526</c:v>
                </c:pt>
                <c:pt idx="194">
                  <c:v>36557</c:v>
                </c:pt>
                <c:pt idx="195">
                  <c:v>36586</c:v>
                </c:pt>
                <c:pt idx="196">
                  <c:v>36617</c:v>
                </c:pt>
                <c:pt idx="197">
                  <c:v>36647</c:v>
                </c:pt>
                <c:pt idx="198">
                  <c:v>36678</c:v>
                </c:pt>
                <c:pt idx="199">
                  <c:v>36708</c:v>
                </c:pt>
                <c:pt idx="200">
                  <c:v>36739</c:v>
                </c:pt>
                <c:pt idx="201">
                  <c:v>36770</c:v>
                </c:pt>
                <c:pt idx="202">
                  <c:v>36800</c:v>
                </c:pt>
                <c:pt idx="203">
                  <c:v>36831</c:v>
                </c:pt>
                <c:pt idx="204">
                  <c:v>36861</c:v>
                </c:pt>
                <c:pt idx="205">
                  <c:v>36892</c:v>
                </c:pt>
                <c:pt idx="206">
                  <c:v>36923</c:v>
                </c:pt>
                <c:pt idx="207">
                  <c:v>36951</c:v>
                </c:pt>
                <c:pt idx="208">
                  <c:v>36982</c:v>
                </c:pt>
                <c:pt idx="209">
                  <c:v>37012</c:v>
                </c:pt>
                <c:pt idx="210">
                  <c:v>37043</c:v>
                </c:pt>
                <c:pt idx="211">
                  <c:v>37073</c:v>
                </c:pt>
                <c:pt idx="212">
                  <c:v>37104</c:v>
                </c:pt>
                <c:pt idx="213">
                  <c:v>37135</c:v>
                </c:pt>
                <c:pt idx="214">
                  <c:v>37165</c:v>
                </c:pt>
                <c:pt idx="215">
                  <c:v>37196</c:v>
                </c:pt>
                <c:pt idx="216">
                  <c:v>37226</c:v>
                </c:pt>
                <c:pt idx="217">
                  <c:v>37257</c:v>
                </c:pt>
                <c:pt idx="218">
                  <c:v>37288</c:v>
                </c:pt>
                <c:pt idx="219">
                  <c:v>37316</c:v>
                </c:pt>
                <c:pt idx="220">
                  <c:v>37347</c:v>
                </c:pt>
                <c:pt idx="221">
                  <c:v>37377</c:v>
                </c:pt>
                <c:pt idx="222">
                  <c:v>37408</c:v>
                </c:pt>
                <c:pt idx="223">
                  <c:v>37438</c:v>
                </c:pt>
                <c:pt idx="224">
                  <c:v>37469</c:v>
                </c:pt>
                <c:pt idx="225">
                  <c:v>37500</c:v>
                </c:pt>
                <c:pt idx="226">
                  <c:v>37530</c:v>
                </c:pt>
                <c:pt idx="227">
                  <c:v>37561</c:v>
                </c:pt>
                <c:pt idx="228">
                  <c:v>37591</c:v>
                </c:pt>
                <c:pt idx="229">
                  <c:v>37622</c:v>
                </c:pt>
                <c:pt idx="230">
                  <c:v>37653</c:v>
                </c:pt>
                <c:pt idx="231">
                  <c:v>37681</c:v>
                </c:pt>
                <c:pt idx="232">
                  <c:v>37712</c:v>
                </c:pt>
                <c:pt idx="233">
                  <c:v>37742</c:v>
                </c:pt>
                <c:pt idx="234">
                  <c:v>37773</c:v>
                </c:pt>
                <c:pt idx="235">
                  <c:v>37803</c:v>
                </c:pt>
                <c:pt idx="236">
                  <c:v>37834</c:v>
                </c:pt>
                <c:pt idx="237">
                  <c:v>37865</c:v>
                </c:pt>
                <c:pt idx="238">
                  <c:v>37895</c:v>
                </c:pt>
                <c:pt idx="239">
                  <c:v>37926</c:v>
                </c:pt>
                <c:pt idx="240">
                  <c:v>37956</c:v>
                </c:pt>
                <c:pt idx="241">
                  <c:v>37987</c:v>
                </c:pt>
                <c:pt idx="242">
                  <c:v>38018</c:v>
                </c:pt>
                <c:pt idx="243">
                  <c:v>38047</c:v>
                </c:pt>
                <c:pt idx="244">
                  <c:v>38078</c:v>
                </c:pt>
                <c:pt idx="245">
                  <c:v>38108</c:v>
                </c:pt>
                <c:pt idx="246">
                  <c:v>38139</c:v>
                </c:pt>
                <c:pt idx="247">
                  <c:v>38169</c:v>
                </c:pt>
                <c:pt idx="248">
                  <c:v>38200</c:v>
                </c:pt>
                <c:pt idx="249">
                  <c:v>38231</c:v>
                </c:pt>
                <c:pt idx="250">
                  <c:v>38261</c:v>
                </c:pt>
                <c:pt idx="251">
                  <c:v>38292</c:v>
                </c:pt>
                <c:pt idx="252">
                  <c:v>38322</c:v>
                </c:pt>
                <c:pt idx="253">
                  <c:v>38353</c:v>
                </c:pt>
                <c:pt idx="254">
                  <c:v>38384</c:v>
                </c:pt>
                <c:pt idx="255">
                  <c:v>38412</c:v>
                </c:pt>
                <c:pt idx="256">
                  <c:v>38443</c:v>
                </c:pt>
                <c:pt idx="257">
                  <c:v>38473</c:v>
                </c:pt>
                <c:pt idx="258">
                  <c:v>38504</c:v>
                </c:pt>
                <c:pt idx="259">
                  <c:v>38534</c:v>
                </c:pt>
                <c:pt idx="260">
                  <c:v>38565</c:v>
                </c:pt>
                <c:pt idx="261">
                  <c:v>38596</c:v>
                </c:pt>
                <c:pt idx="262">
                  <c:v>38626</c:v>
                </c:pt>
                <c:pt idx="263">
                  <c:v>38657</c:v>
                </c:pt>
                <c:pt idx="264">
                  <c:v>38687</c:v>
                </c:pt>
                <c:pt idx="265">
                  <c:v>38718</c:v>
                </c:pt>
                <c:pt idx="266">
                  <c:v>38749</c:v>
                </c:pt>
                <c:pt idx="267">
                  <c:v>38777</c:v>
                </c:pt>
                <c:pt idx="268">
                  <c:v>38808</c:v>
                </c:pt>
                <c:pt idx="269">
                  <c:v>38838</c:v>
                </c:pt>
                <c:pt idx="270">
                  <c:v>38869</c:v>
                </c:pt>
                <c:pt idx="271">
                  <c:v>38899</c:v>
                </c:pt>
                <c:pt idx="272">
                  <c:v>38930</c:v>
                </c:pt>
                <c:pt idx="273">
                  <c:v>38961</c:v>
                </c:pt>
                <c:pt idx="274">
                  <c:v>38991</c:v>
                </c:pt>
                <c:pt idx="275">
                  <c:v>39022</c:v>
                </c:pt>
                <c:pt idx="276">
                  <c:v>39052</c:v>
                </c:pt>
                <c:pt idx="277">
                  <c:v>39083</c:v>
                </c:pt>
                <c:pt idx="278">
                  <c:v>39114</c:v>
                </c:pt>
                <c:pt idx="279">
                  <c:v>39142</c:v>
                </c:pt>
                <c:pt idx="280">
                  <c:v>39173</c:v>
                </c:pt>
                <c:pt idx="281">
                  <c:v>39203</c:v>
                </c:pt>
                <c:pt idx="282">
                  <c:v>39234</c:v>
                </c:pt>
                <c:pt idx="283">
                  <c:v>39264</c:v>
                </c:pt>
                <c:pt idx="284">
                  <c:v>39295</c:v>
                </c:pt>
                <c:pt idx="285">
                  <c:v>39326</c:v>
                </c:pt>
                <c:pt idx="286">
                  <c:v>39356</c:v>
                </c:pt>
                <c:pt idx="287">
                  <c:v>39387</c:v>
                </c:pt>
                <c:pt idx="288">
                  <c:v>39417</c:v>
                </c:pt>
                <c:pt idx="289">
                  <c:v>39448</c:v>
                </c:pt>
                <c:pt idx="290">
                  <c:v>39479</c:v>
                </c:pt>
                <c:pt idx="291">
                  <c:v>39508</c:v>
                </c:pt>
                <c:pt idx="292">
                  <c:v>39539</c:v>
                </c:pt>
                <c:pt idx="293">
                  <c:v>39569</c:v>
                </c:pt>
                <c:pt idx="294">
                  <c:v>39600</c:v>
                </c:pt>
                <c:pt idx="295">
                  <c:v>39630</c:v>
                </c:pt>
                <c:pt idx="296">
                  <c:v>39661</c:v>
                </c:pt>
                <c:pt idx="297">
                  <c:v>39692</c:v>
                </c:pt>
                <c:pt idx="298">
                  <c:v>39722</c:v>
                </c:pt>
                <c:pt idx="299">
                  <c:v>39753</c:v>
                </c:pt>
                <c:pt idx="300">
                  <c:v>39783</c:v>
                </c:pt>
                <c:pt idx="301">
                  <c:v>39814</c:v>
                </c:pt>
                <c:pt idx="302">
                  <c:v>39845</c:v>
                </c:pt>
                <c:pt idx="303">
                  <c:v>39873</c:v>
                </c:pt>
                <c:pt idx="304">
                  <c:v>39904</c:v>
                </c:pt>
                <c:pt idx="305">
                  <c:v>39934</c:v>
                </c:pt>
                <c:pt idx="306">
                  <c:v>39965</c:v>
                </c:pt>
                <c:pt idx="307">
                  <c:v>39995</c:v>
                </c:pt>
                <c:pt idx="308">
                  <c:v>40026</c:v>
                </c:pt>
                <c:pt idx="309">
                  <c:v>40057</c:v>
                </c:pt>
                <c:pt idx="310">
                  <c:v>40087</c:v>
                </c:pt>
                <c:pt idx="311">
                  <c:v>40118</c:v>
                </c:pt>
                <c:pt idx="312">
                  <c:v>40148</c:v>
                </c:pt>
                <c:pt idx="313">
                  <c:v>40179</c:v>
                </c:pt>
                <c:pt idx="314">
                  <c:v>40210</c:v>
                </c:pt>
              </c:numCache>
            </c:numRef>
          </c:cat>
          <c:val>
            <c:numRef>
              <c:f>data!$F$18:$F$332</c:f>
              <c:numCache>
                <c:formatCode>_(* #,##0_);_(* \(#,##0\);_(* "-"??_);_(@_)</c:formatCode>
                <c:ptCount val="315"/>
                <c:pt idx="0">
                  <c:v>9414</c:v>
                </c:pt>
                <c:pt idx="1">
                  <c:v>9699</c:v>
                </c:pt>
                <c:pt idx="2">
                  <c:v>8775</c:v>
                </c:pt>
                <c:pt idx="3">
                  <c:v>9870</c:v>
                </c:pt>
                <c:pt idx="4">
                  <c:v>9205</c:v>
                </c:pt>
                <c:pt idx="5">
                  <c:v>9619</c:v>
                </c:pt>
                <c:pt idx="6">
                  <c:v>8382</c:v>
                </c:pt>
                <c:pt idx="7">
                  <c:v>8104</c:v>
                </c:pt>
                <c:pt idx="8">
                  <c:v>7848</c:v>
                </c:pt>
                <c:pt idx="9">
                  <c:v>8218</c:v>
                </c:pt>
                <c:pt idx="10">
                  <c:v>8300</c:v>
                </c:pt>
                <c:pt idx="11">
                  <c:v>8832</c:v>
                </c:pt>
                <c:pt idx="12">
                  <c:v>10074</c:v>
                </c:pt>
                <c:pt idx="13">
                  <c:v>10504</c:v>
                </c:pt>
                <c:pt idx="14">
                  <c:v>10927</c:v>
                </c:pt>
                <c:pt idx="15">
                  <c:v>10771</c:v>
                </c:pt>
                <c:pt idx="16">
                  <c:v>10235</c:v>
                </c:pt>
                <c:pt idx="17">
                  <c:v>9680</c:v>
                </c:pt>
                <c:pt idx="18">
                  <c:v>9826</c:v>
                </c:pt>
                <c:pt idx="19">
                  <c:v>9371</c:v>
                </c:pt>
                <c:pt idx="20">
                  <c:v>8732</c:v>
                </c:pt>
                <c:pt idx="21">
                  <c:v>8966</c:v>
                </c:pt>
                <c:pt idx="22">
                  <c:v>9005</c:v>
                </c:pt>
                <c:pt idx="23">
                  <c:v>9740</c:v>
                </c:pt>
                <c:pt idx="24">
                  <c:v>10008</c:v>
                </c:pt>
                <c:pt idx="25">
                  <c:v>10474</c:v>
                </c:pt>
                <c:pt idx="26">
                  <c:v>10527</c:v>
                </c:pt>
                <c:pt idx="27">
                  <c:v>10205</c:v>
                </c:pt>
                <c:pt idx="28">
                  <c:v>10070</c:v>
                </c:pt>
                <c:pt idx="29">
                  <c:v>9316</c:v>
                </c:pt>
                <c:pt idx="30">
                  <c:v>9234</c:v>
                </c:pt>
                <c:pt idx="31">
                  <c:v>9191</c:v>
                </c:pt>
                <c:pt idx="32">
                  <c:v>9057</c:v>
                </c:pt>
                <c:pt idx="33">
                  <c:v>9167</c:v>
                </c:pt>
                <c:pt idx="34">
                  <c:v>9571</c:v>
                </c:pt>
                <c:pt idx="35">
                  <c:v>9949</c:v>
                </c:pt>
                <c:pt idx="36">
                  <c:v>10463</c:v>
                </c:pt>
                <c:pt idx="37">
                  <c:v>10681</c:v>
                </c:pt>
                <c:pt idx="38">
                  <c:v>10803</c:v>
                </c:pt>
                <c:pt idx="39">
                  <c:v>10982</c:v>
                </c:pt>
                <c:pt idx="40">
                  <c:v>10551</c:v>
                </c:pt>
                <c:pt idx="41">
                  <c:v>10294</c:v>
                </c:pt>
                <c:pt idx="42">
                  <c:v>10156</c:v>
                </c:pt>
                <c:pt idx="43">
                  <c:v>9151</c:v>
                </c:pt>
                <c:pt idx="44">
                  <c:v>9852</c:v>
                </c:pt>
                <c:pt idx="45">
                  <c:v>10122</c:v>
                </c:pt>
                <c:pt idx="46">
                  <c:v>10286</c:v>
                </c:pt>
                <c:pt idx="47">
                  <c:v>10604</c:v>
                </c:pt>
                <c:pt idx="48">
                  <c:v>9760</c:v>
                </c:pt>
                <c:pt idx="49">
                  <c:v>10097</c:v>
                </c:pt>
                <c:pt idx="50">
                  <c:v>11165</c:v>
                </c:pt>
                <c:pt idx="51">
                  <c:v>10997</c:v>
                </c:pt>
                <c:pt idx="52">
                  <c:v>10666</c:v>
                </c:pt>
                <c:pt idx="53">
                  <c:v>9979</c:v>
                </c:pt>
                <c:pt idx="54">
                  <c:v>9520</c:v>
                </c:pt>
                <c:pt idx="55">
                  <c:v>8785</c:v>
                </c:pt>
                <c:pt idx="56">
                  <c:v>8787</c:v>
                </c:pt>
                <c:pt idx="57">
                  <c:v>8580</c:v>
                </c:pt>
                <c:pt idx="58">
                  <c:v>8533</c:v>
                </c:pt>
                <c:pt idx="59">
                  <c:v>8780</c:v>
                </c:pt>
                <c:pt idx="60">
                  <c:v>8862</c:v>
                </c:pt>
                <c:pt idx="61">
                  <c:v>9106</c:v>
                </c:pt>
                <c:pt idx="62">
                  <c:v>8840</c:v>
                </c:pt>
                <c:pt idx="63">
                  <c:v>8402</c:v>
                </c:pt>
                <c:pt idx="64">
                  <c:v>8081</c:v>
                </c:pt>
                <c:pt idx="65">
                  <c:v>7779</c:v>
                </c:pt>
                <c:pt idx="66">
                  <c:v>7465</c:v>
                </c:pt>
                <c:pt idx="67">
                  <c:v>7514</c:v>
                </c:pt>
                <c:pt idx="68">
                  <c:v>7680</c:v>
                </c:pt>
                <c:pt idx="69">
                  <c:v>8127</c:v>
                </c:pt>
                <c:pt idx="70">
                  <c:v>8258</c:v>
                </c:pt>
                <c:pt idx="71">
                  <c:v>8226</c:v>
                </c:pt>
                <c:pt idx="72">
                  <c:v>8729</c:v>
                </c:pt>
                <c:pt idx="73">
                  <c:v>8901</c:v>
                </c:pt>
                <c:pt idx="74">
                  <c:v>9072</c:v>
                </c:pt>
                <c:pt idx="75">
                  <c:v>9317</c:v>
                </c:pt>
                <c:pt idx="76">
                  <c:v>9197</c:v>
                </c:pt>
                <c:pt idx="77">
                  <c:v>9178</c:v>
                </c:pt>
                <c:pt idx="78">
                  <c:v>9202</c:v>
                </c:pt>
                <c:pt idx="79">
                  <c:v>9599</c:v>
                </c:pt>
                <c:pt idx="80">
                  <c:v>9469</c:v>
                </c:pt>
                <c:pt idx="81">
                  <c:v>9688</c:v>
                </c:pt>
                <c:pt idx="82">
                  <c:v>9834</c:v>
                </c:pt>
                <c:pt idx="83">
                  <c:v>10112</c:v>
                </c:pt>
                <c:pt idx="84">
                  <c:v>10409</c:v>
                </c:pt>
                <c:pt idx="85">
                  <c:v>10839</c:v>
                </c:pt>
                <c:pt idx="86">
                  <c:v>10708</c:v>
                </c:pt>
                <c:pt idx="87">
                  <c:v>10559</c:v>
                </c:pt>
                <c:pt idx="88">
                  <c:v>10446</c:v>
                </c:pt>
                <c:pt idx="89">
                  <c:v>10281</c:v>
                </c:pt>
                <c:pt idx="90">
                  <c:v>10231</c:v>
                </c:pt>
                <c:pt idx="91">
                  <c:v>10289</c:v>
                </c:pt>
                <c:pt idx="92">
                  <c:v>10200</c:v>
                </c:pt>
                <c:pt idx="93">
                  <c:v>10433</c:v>
                </c:pt>
                <c:pt idx="94">
                  <c:v>10511</c:v>
                </c:pt>
                <c:pt idx="95">
                  <c:v>10314</c:v>
                </c:pt>
                <c:pt idx="96">
                  <c:v>11435</c:v>
                </c:pt>
                <c:pt idx="97">
                  <c:v>11722</c:v>
                </c:pt>
                <c:pt idx="98">
                  <c:v>11863</c:v>
                </c:pt>
                <c:pt idx="99">
                  <c:v>11710</c:v>
                </c:pt>
                <c:pt idx="100">
                  <c:v>11572</c:v>
                </c:pt>
                <c:pt idx="101">
                  <c:v>11293</c:v>
                </c:pt>
                <c:pt idx="102">
                  <c:v>10655</c:v>
                </c:pt>
                <c:pt idx="103">
                  <c:v>10682</c:v>
                </c:pt>
                <c:pt idx="104">
                  <c:v>10463</c:v>
                </c:pt>
                <c:pt idx="105">
                  <c:v>10468</c:v>
                </c:pt>
                <c:pt idx="106">
                  <c:v>10058</c:v>
                </c:pt>
                <c:pt idx="107">
                  <c:v>10168</c:v>
                </c:pt>
                <c:pt idx="108">
                  <c:v>10386</c:v>
                </c:pt>
                <c:pt idx="109">
                  <c:v>11281</c:v>
                </c:pt>
                <c:pt idx="110">
                  <c:v>11134</c:v>
                </c:pt>
                <c:pt idx="111">
                  <c:v>10598</c:v>
                </c:pt>
                <c:pt idx="112">
                  <c:v>9733</c:v>
                </c:pt>
                <c:pt idx="113">
                  <c:v>10107</c:v>
                </c:pt>
                <c:pt idx="114">
                  <c:v>9340</c:v>
                </c:pt>
                <c:pt idx="115">
                  <c:v>9274</c:v>
                </c:pt>
                <c:pt idx="116">
                  <c:v>9154</c:v>
                </c:pt>
                <c:pt idx="117">
                  <c:v>9762</c:v>
                </c:pt>
                <c:pt idx="118">
                  <c:v>9245</c:v>
                </c:pt>
                <c:pt idx="119">
                  <c:v>9562</c:v>
                </c:pt>
                <c:pt idx="120">
                  <c:v>10135</c:v>
                </c:pt>
                <c:pt idx="121">
                  <c:v>10283</c:v>
                </c:pt>
                <c:pt idx="122">
                  <c:v>10340</c:v>
                </c:pt>
                <c:pt idx="123">
                  <c:v>10018</c:v>
                </c:pt>
                <c:pt idx="124">
                  <c:v>10220</c:v>
                </c:pt>
                <c:pt idx="125">
                  <c:v>10182</c:v>
                </c:pt>
                <c:pt idx="126">
                  <c:v>10244</c:v>
                </c:pt>
                <c:pt idx="127">
                  <c:v>10273</c:v>
                </c:pt>
                <c:pt idx="128">
                  <c:v>10568</c:v>
                </c:pt>
                <c:pt idx="129">
                  <c:v>11264</c:v>
                </c:pt>
                <c:pt idx="130">
                  <c:v>11798</c:v>
                </c:pt>
                <c:pt idx="131">
                  <c:v>12715</c:v>
                </c:pt>
                <c:pt idx="132">
                  <c:v>13284</c:v>
                </c:pt>
                <c:pt idx="133">
                  <c:v>13549</c:v>
                </c:pt>
                <c:pt idx="134">
                  <c:v>13519</c:v>
                </c:pt>
                <c:pt idx="135">
                  <c:v>13633</c:v>
                </c:pt>
                <c:pt idx="136">
                  <c:v>13511</c:v>
                </c:pt>
                <c:pt idx="137">
                  <c:v>13750</c:v>
                </c:pt>
                <c:pt idx="138">
                  <c:v>13981</c:v>
                </c:pt>
                <c:pt idx="139">
                  <c:v>13972</c:v>
                </c:pt>
                <c:pt idx="140">
                  <c:v>14009</c:v>
                </c:pt>
                <c:pt idx="141">
                  <c:v>14178</c:v>
                </c:pt>
                <c:pt idx="142">
                  <c:v>14089</c:v>
                </c:pt>
                <c:pt idx="143">
                  <c:v>14086</c:v>
                </c:pt>
                <c:pt idx="144">
                  <c:v>13900</c:v>
                </c:pt>
                <c:pt idx="145">
                  <c:v>14263</c:v>
                </c:pt>
                <c:pt idx="146">
                  <c:v>14153</c:v>
                </c:pt>
                <c:pt idx="147">
                  <c:v>13750</c:v>
                </c:pt>
                <c:pt idx="148">
                  <c:v>13129</c:v>
                </c:pt>
                <c:pt idx="149">
                  <c:v>13002</c:v>
                </c:pt>
                <c:pt idx="150">
                  <c:v>12636</c:v>
                </c:pt>
                <c:pt idx="151">
                  <c:v>12143</c:v>
                </c:pt>
                <c:pt idx="152">
                  <c:v>12176.8</c:v>
                </c:pt>
                <c:pt idx="153">
                  <c:v>12740.4</c:v>
                </c:pt>
                <c:pt idx="154" formatCode="#,##0">
                  <c:v>13174</c:v>
                </c:pt>
                <c:pt idx="155" formatCode="#,##0">
                  <c:v>13473</c:v>
                </c:pt>
                <c:pt idx="156" formatCode="#,##0">
                  <c:v>13648</c:v>
                </c:pt>
                <c:pt idx="157" formatCode="#,##0">
                  <c:v>13811</c:v>
                </c:pt>
                <c:pt idx="158" formatCode="#,##0">
                  <c:v>13839</c:v>
                </c:pt>
                <c:pt idx="159" formatCode="#,##0">
                  <c:v>13719</c:v>
                </c:pt>
                <c:pt idx="160" formatCode="#,##0">
                  <c:v>13398</c:v>
                </c:pt>
                <c:pt idx="161" formatCode="#,##0">
                  <c:v>13009</c:v>
                </c:pt>
                <c:pt idx="162" formatCode="#,##0">
                  <c:v>12427</c:v>
                </c:pt>
                <c:pt idx="163" formatCode="#,##0">
                  <c:v>12315</c:v>
                </c:pt>
                <c:pt idx="164" formatCode="#,##0">
                  <c:v>12108</c:v>
                </c:pt>
                <c:pt idx="165" formatCode="#,##0">
                  <c:v>12114</c:v>
                </c:pt>
                <c:pt idx="166" formatCode="#,##0">
                  <c:v>12382</c:v>
                </c:pt>
                <c:pt idx="167" formatCode="#,##0">
                  <c:v>12764</c:v>
                </c:pt>
                <c:pt idx="168" formatCode="#,##0">
                  <c:v>12624</c:v>
                </c:pt>
                <c:pt idx="169" formatCode="#,##0">
                  <c:v>13057</c:v>
                </c:pt>
                <c:pt idx="170" formatCode="#,##0">
                  <c:v>13118</c:v>
                </c:pt>
                <c:pt idx="171" formatCode="#,##0">
                  <c:v>12760</c:v>
                </c:pt>
                <c:pt idx="172" formatCode="#,##0">
                  <c:v>12482</c:v>
                </c:pt>
                <c:pt idx="173" formatCode="#,##0">
                  <c:v>11995.82</c:v>
                </c:pt>
                <c:pt idx="174" formatCode="#,##0">
                  <c:v>11734.516</c:v>
                </c:pt>
                <c:pt idx="175" formatCode="#,##0">
                  <c:v>11750.5</c:v>
                </c:pt>
                <c:pt idx="176" formatCode="#,##0">
                  <c:v>11601.826999999999</c:v>
                </c:pt>
                <c:pt idx="177" formatCode="#,##0">
                  <c:v>12005.675999999999</c:v>
                </c:pt>
                <c:pt idx="178" formatCode="#,##0">
                  <c:v>12927.207</c:v>
                </c:pt>
                <c:pt idx="179" formatCode="#,##0">
                  <c:v>13173.549000000001</c:v>
                </c:pt>
                <c:pt idx="180" formatCode="#,##0">
                  <c:v>13405.646000000001</c:v>
                </c:pt>
                <c:pt idx="181" formatCode="#,##0">
                  <c:v>13781.57</c:v>
                </c:pt>
                <c:pt idx="182" formatCode="#,##0">
                  <c:v>13747.7</c:v>
                </c:pt>
                <c:pt idx="183" formatCode="#,##0">
                  <c:v>13543.877</c:v>
                </c:pt>
                <c:pt idx="184" formatCode="#,##0">
                  <c:v>13354.035</c:v>
                </c:pt>
                <c:pt idx="185" formatCode="#,##0">
                  <c:v>13148.423000000001</c:v>
                </c:pt>
                <c:pt idx="186" formatCode="#,##0">
                  <c:v>13037.41</c:v>
                </c:pt>
                <c:pt idx="187" formatCode="#,##0">
                  <c:v>13135.734</c:v>
                </c:pt>
                <c:pt idx="188" formatCode="#,##0">
                  <c:v>12996.831</c:v>
                </c:pt>
                <c:pt idx="189" formatCode="#,##0">
                  <c:v>13019.942999999999</c:v>
                </c:pt>
                <c:pt idx="190" formatCode="#,##0">
                  <c:v>13403.124</c:v>
                </c:pt>
                <c:pt idx="191" formatCode="#,##0">
                  <c:v>13657.698</c:v>
                </c:pt>
                <c:pt idx="192" formatCode="#,##0">
                  <c:v>13425.647000000001</c:v>
                </c:pt>
                <c:pt idx="193" formatCode="#,##0">
                  <c:v>14022.098</c:v>
                </c:pt>
                <c:pt idx="194" formatCode="#,##0">
                  <c:v>14128.799000000001</c:v>
                </c:pt>
                <c:pt idx="195" formatCode="#,##0">
                  <c:v>14140.422</c:v>
                </c:pt>
                <c:pt idx="196" formatCode="#,##0">
                  <c:v>14253.748</c:v>
                </c:pt>
                <c:pt idx="197" formatCode="#,##0">
                  <c:v>14283.691000000001</c:v>
                </c:pt>
                <c:pt idx="198" formatCode="#,##0">
                  <c:v>14383.623</c:v>
                </c:pt>
                <c:pt idx="199" formatCode="#,##0">
                  <c:v>14342.724</c:v>
                </c:pt>
                <c:pt idx="200" formatCode="#,##0">
                  <c:v>14243.203</c:v>
                </c:pt>
                <c:pt idx="201" formatCode="#,##0">
                  <c:v>14341.811</c:v>
                </c:pt>
                <c:pt idx="202" formatCode="#,##0">
                  <c:v>14728.146000000001</c:v>
                </c:pt>
                <c:pt idx="203" formatCode="#,##0">
                  <c:v>14864.504000000001</c:v>
                </c:pt>
                <c:pt idx="204" formatCode="#,##0">
                  <c:v>15014.786</c:v>
                </c:pt>
                <c:pt idx="205" formatCode="#,##0">
                  <c:v>14898.065000000001</c:v>
                </c:pt>
                <c:pt idx="206" formatCode="#,##0">
                  <c:v>14707.42</c:v>
                </c:pt>
                <c:pt idx="207" formatCode="#,##0">
                  <c:v>14410.075999999999</c:v>
                </c:pt>
                <c:pt idx="208" formatCode="#,##0">
                  <c:v>13951.098</c:v>
                </c:pt>
                <c:pt idx="209" formatCode="#,##0">
                  <c:v>13983.641</c:v>
                </c:pt>
                <c:pt idx="210" formatCode="#,##0">
                  <c:v>13988.388000000001</c:v>
                </c:pt>
                <c:pt idx="211" formatCode="#,##0">
                  <c:v>13926.734</c:v>
                </c:pt>
                <c:pt idx="212" formatCode="#,##0">
                  <c:v>14143.072</c:v>
                </c:pt>
                <c:pt idx="213" formatCode="#,##0">
                  <c:v>14698.888000000001</c:v>
                </c:pt>
                <c:pt idx="214" formatCode="#,##0">
                  <c:v>14691.092000000001</c:v>
                </c:pt>
                <c:pt idx="215" formatCode="#,##0">
                  <c:v>14904.483</c:v>
                </c:pt>
                <c:pt idx="216" formatCode="#,##0">
                  <c:v>15530.513999999999</c:v>
                </c:pt>
                <c:pt idx="217" formatCode="#,##0">
                  <c:v>15747.423000000001</c:v>
                </c:pt>
                <c:pt idx="218" formatCode="#,##0">
                  <c:v>15889.833000000001</c:v>
                </c:pt>
                <c:pt idx="219" formatCode="#,##0">
                  <c:v>16177.813</c:v>
                </c:pt>
                <c:pt idx="220" formatCode="#,##0">
                  <c:v>15980.700999999999</c:v>
                </c:pt>
                <c:pt idx="221" formatCode="#,##0">
                  <c:v>15711.431</c:v>
                </c:pt>
                <c:pt idx="222" formatCode="#,##0">
                  <c:v>15572.808999999999</c:v>
                </c:pt>
                <c:pt idx="223" formatCode="#,##0">
                  <c:v>15605.550999999999</c:v>
                </c:pt>
                <c:pt idx="224" formatCode="#,##0">
                  <c:v>16001.755999999999</c:v>
                </c:pt>
                <c:pt idx="225" formatCode="#,##0">
                  <c:v>16317.445</c:v>
                </c:pt>
                <c:pt idx="226" formatCode="#,##0">
                  <c:v>16585.705000000002</c:v>
                </c:pt>
                <c:pt idx="227" formatCode="#,##0">
                  <c:v>16653.519</c:v>
                </c:pt>
                <c:pt idx="228" formatCode="#,##0">
                  <c:v>16646.287</c:v>
                </c:pt>
                <c:pt idx="229" formatCode="#,##0">
                  <c:v>16366.736999999999</c:v>
                </c:pt>
                <c:pt idx="230" formatCode="#,##0">
                  <c:v>15936.425999999999</c:v>
                </c:pt>
                <c:pt idx="231" formatCode="#,##0">
                  <c:v>16537.263999999999</c:v>
                </c:pt>
                <c:pt idx="232" formatCode="#,##0">
                  <c:v>16280.432000000001</c:v>
                </c:pt>
                <c:pt idx="233" formatCode="#,##0">
                  <c:v>16073.856</c:v>
                </c:pt>
                <c:pt idx="234" formatCode="#,##0">
                  <c:v>16744.724999999999</c:v>
                </c:pt>
                <c:pt idx="235" formatCode="#,##0">
                  <c:v>16269.866</c:v>
                </c:pt>
                <c:pt idx="236" formatCode="#,##0">
                  <c:v>16560.644</c:v>
                </c:pt>
                <c:pt idx="237" formatCode="#,##0">
                  <c:v>16397.181</c:v>
                </c:pt>
                <c:pt idx="238" formatCode="#,##0">
                  <c:v>16730.37</c:v>
                </c:pt>
                <c:pt idx="239" formatCode="#,##0">
                  <c:v>16382.064</c:v>
                </c:pt>
                <c:pt idx="240" formatCode="#,##0">
                  <c:v>16815.683000000001</c:v>
                </c:pt>
                <c:pt idx="241" formatCode="#,##0">
                  <c:v>16897.167000000001</c:v>
                </c:pt>
                <c:pt idx="242" formatCode="#,##0">
                  <c:v>16609.89</c:v>
                </c:pt>
                <c:pt idx="243" formatCode="#,##0">
                  <c:v>15918.217000000001</c:v>
                </c:pt>
                <c:pt idx="244" formatCode="#,##0">
                  <c:v>15761.593000000001</c:v>
                </c:pt>
                <c:pt idx="245" formatCode="#,##0">
                  <c:v>15255.352000000001</c:v>
                </c:pt>
                <c:pt idx="246" formatCode="#,##0">
                  <c:v>14718.535</c:v>
                </c:pt>
                <c:pt idx="247" formatCode="#,##0">
                  <c:v>14679.323</c:v>
                </c:pt>
                <c:pt idx="248" formatCode="#,##0">
                  <c:v>14607.56</c:v>
                </c:pt>
                <c:pt idx="249" formatCode="#,##0">
                  <c:v>14747.09</c:v>
                </c:pt>
                <c:pt idx="250" formatCode="#,##0">
                  <c:v>15483.721</c:v>
                </c:pt>
                <c:pt idx="251" formatCode="#,##0">
                  <c:v>15656.553</c:v>
                </c:pt>
                <c:pt idx="252" formatCode="#,##0">
                  <c:v>16177.911</c:v>
                </c:pt>
                <c:pt idx="253" formatCode="#,##0">
                  <c:v>16611.946</c:v>
                </c:pt>
                <c:pt idx="254" formatCode="#,##0">
                  <c:v>16824.974999999999</c:v>
                </c:pt>
                <c:pt idx="255" formatCode="#,##0">
                  <c:v>17278.543000000001</c:v>
                </c:pt>
                <c:pt idx="256" formatCode="#,##0">
                  <c:v>17226.843000000001</c:v>
                </c:pt>
                <c:pt idx="257" formatCode="#,##0">
                  <c:v>17451.003000000001</c:v>
                </c:pt>
                <c:pt idx="258" formatCode="#,##0">
                  <c:v>17660.314000000002</c:v>
                </c:pt>
                <c:pt idx="259" formatCode="#,##0">
                  <c:v>17775.117999999999</c:v>
                </c:pt>
                <c:pt idx="260" formatCode="#,##0">
                  <c:v>17615.981</c:v>
                </c:pt>
                <c:pt idx="261" formatCode="#,##0">
                  <c:v>17961.755000000001</c:v>
                </c:pt>
                <c:pt idx="262" formatCode="#,##0">
                  <c:v>18549.398000000001</c:v>
                </c:pt>
                <c:pt idx="263" formatCode="#,##0">
                  <c:v>18792.607</c:v>
                </c:pt>
                <c:pt idx="264" formatCode="#,##0">
                  <c:v>18730.145</c:v>
                </c:pt>
                <c:pt idx="265" formatCode="#,##0">
                  <c:v>18763.698</c:v>
                </c:pt>
                <c:pt idx="266" formatCode="#,##0">
                  <c:v>18542.588</c:v>
                </c:pt>
                <c:pt idx="267" formatCode="#,##0">
                  <c:v>17845.147000000001</c:v>
                </c:pt>
                <c:pt idx="268" formatCode="#,##0">
                  <c:v>16973.315999999999</c:v>
                </c:pt>
                <c:pt idx="269" formatCode="#,##0">
                  <c:v>16842.952000000001</c:v>
                </c:pt>
                <c:pt idx="270" formatCode="#,##0">
                  <c:v>15910.242</c:v>
                </c:pt>
                <c:pt idx="271" formatCode="#,##0">
                  <c:v>15687.728000000001</c:v>
                </c:pt>
                <c:pt idx="272" formatCode="#,##0">
                  <c:v>15233.163</c:v>
                </c:pt>
                <c:pt idx="273" formatCode="#,##0">
                  <c:v>15144.04</c:v>
                </c:pt>
                <c:pt idx="274" formatCode="#,##0">
                  <c:v>15738.044</c:v>
                </c:pt>
                <c:pt idx="275" formatCode="#,##0">
                  <c:v>16082.406000000001</c:v>
                </c:pt>
                <c:pt idx="276" formatCode="#,##0">
                  <c:v>16184.263000000001</c:v>
                </c:pt>
                <c:pt idx="277" formatCode="#,##0">
                  <c:v>16210.849</c:v>
                </c:pt>
                <c:pt idx="278" formatCode="#,##0">
                  <c:v>16374.9</c:v>
                </c:pt>
                <c:pt idx="279" formatCode="#,##0">
                  <c:v>16427.623</c:v>
                </c:pt>
                <c:pt idx="280" formatCode="#,##0">
                  <c:v>16243.323</c:v>
                </c:pt>
                <c:pt idx="281" formatCode="#,##0">
                  <c:v>16265.661</c:v>
                </c:pt>
                <c:pt idx="282" formatCode="#,##0">
                  <c:v>16490.740000000002</c:v>
                </c:pt>
                <c:pt idx="283" formatCode="#,##0">
                  <c:v>16341.093000000001</c:v>
                </c:pt>
                <c:pt idx="284" formatCode="#,##0">
                  <c:v>16340.182000000001</c:v>
                </c:pt>
                <c:pt idx="285" formatCode="#,##0">
                  <c:v>16293.721</c:v>
                </c:pt>
                <c:pt idx="286" formatCode="#,##0">
                  <c:v>16174.439</c:v>
                </c:pt>
                <c:pt idx="287" formatCode="#,##0">
                  <c:v>16604.618999999999</c:v>
                </c:pt>
                <c:pt idx="288" formatCode="#,##0">
                  <c:v>17174.099999999999</c:v>
                </c:pt>
                <c:pt idx="289" formatCode="#,##0">
                  <c:v>17073.634999999998</c:v>
                </c:pt>
                <c:pt idx="290" formatCode="#,##0">
                  <c:v>16688.384999999998</c:v>
                </c:pt>
                <c:pt idx="291" formatCode="#,##0">
                  <c:v>17045.281999999999</c:v>
                </c:pt>
                <c:pt idx="292" formatCode="#,##0">
                  <c:v>16609.275000000001</c:v>
                </c:pt>
                <c:pt idx="293" formatCode="#,##0">
                  <c:v>16872.654999999999</c:v>
                </c:pt>
                <c:pt idx="294" formatCode="#,##0">
                  <c:v>17075.689999999999</c:v>
                </c:pt>
                <c:pt idx="295" formatCode="#,##0">
                  <c:v>16885.133999999998</c:v>
                </c:pt>
                <c:pt idx="296" formatCode="#,##0">
                  <c:v>17888.282999999999</c:v>
                </c:pt>
                <c:pt idx="297" formatCode="#,##0">
                  <c:v>18026.638999999999</c:v>
                </c:pt>
                <c:pt idx="298" formatCode="#,##0">
                  <c:v>18505.134999999998</c:v>
                </c:pt>
                <c:pt idx="299" formatCode="#,##0">
                  <c:v>19022.405999999999</c:v>
                </c:pt>
                <c:pt idx="300" formatCode="#,##0">
                  <c:v>19357</c:v>
                </c:pt>
                <c:pt idx="301" formatCode="#,##0">
                  <c:v>20042.925999999999</c:v>
                </c:pt>
                <c:pt idx="302" formatCode="#,##0">
                  <c:v>19706</c:v>
                </c:pt>
                <c:pt idx="303" formatCode="#,##0">
                  <c:v>19269.488000000001</c:v>
                </c:pt>
                <c:pt idx="304" formatCode="#,##0">
                  <c:v>19071.685000000001</c:v>
                </c:pt>
                <c:pt idx="305" formatCode="#,##0">
                  <c:v>18074.13</c:v>
                </c:pt>
                <c:pt idx="306" formatCode="#,##0">
                  <c:v>17978.003000000001</c:v>
                </c:pt>
                <c:pt idx="307" formatCode="#,##0">
                  <c:v>17579.496999999999</c:v>
                </c:pt>
                <c:pt idx="308" formatCode="#,##0">
                  <c:v>17023.982</c:v>
                </c:pt>
                <c:pt idx="309" formatCode="#,##0">
                  <c:v>16809.111000000001</c:v>
                </c:pt>
                <c:pt idx="310" formatCode="#,##0">
                  <c:v>16633.923999999999</c:v>
                </c:pt>
                <c:pt idx="311" formatCode="#,##0">
                  <c:v>16326.449000000001</c:v>
                </c:pt>
                <c:pt idx="312" formatCode="#,##0">
                  <c:v>18266.751</c:v>
                </c:pt>
                <c:pt idx="313" formatCode="#,##0">
                  <c:v>17987.458999999999</c:v>
                </c:pt>
                <c:pt idx="314" formatCode="#,##0">
                  <c:v>17930.526999999998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6954400"/>
        <c:axId val="306954792"/>
      </c:lineChart>
      <c:dateAx>
        <c:axId val="30695440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6954792"/>
        <c:crosses val="autoZero"/>
        <c:auto val="1"/>
        <c:lblOffset val="100"/>
        <c:baseTimeUnit val="months"/>
        <c:majorUnit val="2"/>
        <c:majorTimeUnit val="years"/>
        <c:minorUnit val="1"/>
        <c:minorTimeUnit val="years"/>
      </c:dateAx>
      <c:valAx>
        <c:axId val="306954792"/>
        <c:scaling>
          <c:orientation val="minMax"/>
          <c:max val="21000"/>
          <c:min val="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6954400"/>
        <c:crosses val="autoZero"/>
        <c:crossBetween val="between"/>
        <c:majorUnit val="1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portrait" horizontalDpi="36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Inventory to Sales Ratio</a:t>
            </a:r>
          </a:p>
        </c:rich>
      </c:tx>
      <c:layout>
        <c:manualLayout>
          <c:xMode val="edge"/>
          <c:yMode val="edge"/>
          <c:x val="0.34831038611641102"/>
          <c:y val="6.1377976316694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18349182097596E-2"/>
          <c:y val="0.121710428570855"/>
          <c:w val="0.91171495975098504"/>
          <c:h val="0.7203941582977629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data!$A$18:$A$332</c:f>
              <c:numCache>
                <c:formatCode>mmm\-yy</c:formatCode>
                <c:ptCount val="315"/>
                <c:pt idx="0">
                  <c:v>30651</c:v>
                </c:pt>
                <c:pt idx="1">
                  <c:v>30682</c:v>
                </c:pt>
                <c:pt idx="2">
                  <c:v>30713</c:v>
                </c:pt>
                <c:pt idx="3">
                  <c:v>30742</c:v>
                </c:pt>
                <c:pt idx="4">
                  <c:v>30773</c:v>
                </c:pt>
                <c:pt idx="5">
                  <c:v>30803</c:v>
                </c:pt>
                <c:pt idx="6">
                  <c:v>30834</c:v>
                </c:pt>
                <c:pt idx="7">
                  <c:v>30864</c:v>
                </c:pt>
                <c:pt idx="8">
                  <c:v>30895</c:v>
                </c:pt>
                <c:pt idx="9">
                  <c:v>30926</c:v>
                </c:pt>
                <c:pt idx="10">
                  <c:v>30956</c:v>
                </c:pt>
                <c:pt idx="11">
                  <c:v>30987</c:v>
                </c:pt>
                <c:pt idx="12">
                  <c:v>31017</c:v>
                </c:pt>
                <c:pt idx="13">
                  <c:v>31048</c:v>
                </c:pt>
                <c:pt idx="14">
                  <c:v>31079</c:v>
                </c:pt>
                <c:pt idx="15">
                  <c:v>31107</c:v>
                </c:pt>
                <c:pt idx="16">
                  <c:v>31138</c:v>
                </c:pt>
                <c:pt idx="17">
                  <c:v>31168</c:v>
                </c:pt>
                <c:pt idx="18">
                  <c:v>31199</c:v>
                </c:pt>
                <c:pt idx="19">
                  <c:v>31229</c:v>
                </c:pt>
                <c:pt idx="20">
                  <c:v>31260</c:v>
                </c:pt>
                <c:pt idx="21">
                  <c:v>31291</c:v>
                </c:pt>
                <c:pt idx="22">
                  <c:v>31321</c:v>
                </c:pt>
                <c:pt idx="23">
                  <c:v>31352</c:v>
                </c:pt>
                <c:pt idx="24">
                  <c:v>31382</c:v>
                </c:pt>
                <c:pt idx="25">
                  <c:v>31413</c:v>
                </c:pt>
                <c:pt idx="26">
                  <c:v>31444</c:v>
                </c:pt>
                <c:pt idx="27">
                  <c:v>31472</c:v>
                </c:pt>
                <c:pt idx="28">
                  <c:v>31503</c:v>
                </c:pt>
                <c:pt idx="29">
                  <c:v>31533</c:v>
                </c:pt>
                <c:pt idx="30">
                  <c:v>31564</c:v>
                </c:pt>
                <c:pt idx="31">
                  <c:v>31594</c:v>
                </c:pt>
                <c:pt idx="32">
                  <c:v>31625</c:v>
                </c:pt>
                <c:pt idx="33">
                  <c:v>31656</c:v>
                </c:pt>
                <c:pt idx="34">
                  <c:v>31686</c:v>
                </c:pt>
                <c:pt idx="35">
                  <c:v>31717</c:v>
                </c:pt>
                <c:pt idx="36">
                  <c:v>31747</c:v>
                </c:pt>
                <c:pt idx="37">
                  <c:v>31778</c:v>
                </c:pt>
                <c:pt idx="38">
                  <c:v>31809</c:v>
                </c:pt>
                <c:pt idx="39">
                  <c:v>31837</c:v>
                </c:pt>
                <c:pt idx="40">
                  <c:v>31868</c:v>
                </c:pt>
                <c:pt idx="41">
                  <c:v>31898</c:v>
                </c:pt>
                <c:pt idx="42">
                  <c:v>31929</c:v>
                </c:pt>
                <c:pt idx="43">
                  <c:v>31959</c:v>
                </c:pt>
                <c:pt idx="44">
                  <c:v>31990</c:v>
                </c:pt>
                <c:pt idx="45">
                  <c:v>32021</c:v>
                </c:pt>
                <c:pt idx="46">
                  <c:v>32051</c:v>
                </c:pt>
                <c:pt idx="47">
                  <c:v>32082</c:v>
                </c:pt>
                <c:pt idx="48">
                  <c:v>32112</c:v>
                </c:pt>
                <c:pt idx="49">
                  <c:v>32143</c:v>
                </c:pt>
                <c:pt idx="50">
                  <c:v>32174</c:v>
                </c:pt>
                <c:pt idx="51">
                  <c:v>32203</c:v>
                </c:pt>
                <c:pt idx="52">
                  <c:v>32234</c:v>
                </c:pt>
                <c:pt idx="53">
                  <c:v>32264</c:v>
                </c:pt>
                <c:pt idx="54">
                  <c:v>32295</c:v>
                </c:pt>
                <c:pt idx="55">
                  <c:v>32325</c:v>
                </c:pt>
                <c:pt idx="56">
                  <c:v>32356</c:v>
                </c:pt>
                <c:pt idx="57">
                  <c:v>32387</c:v>
                </c:pt>
                <c:pt idx="58">
                  <c:v>32417</c:v>
                </c:pt>
                <c:pt idx="59">
                  <c:v>32448</c:v>
                </c:pt>
                <c:pt idx="60">
                  <c:v>32478</c:v>
                </c:pt>
                <c:pt idx="61">
                  <c:v>32509</c:v>
                </c:pt>
                <c:pt idx="62">
                  <c:v>32540</c:v>
                </c:pt>
                <c:pt idx="63">
                  <c:v>32568</c:v>
                </c:pt>
                <c:pt idx="64">
                  <c:v>32599</c:v>
                </c:pt>
                <c:pt idx="65">
                  <c:v>32629</c:v>
                </c:pt>
                <c:pt idx="66">
                  <c:v>32660</c:v>
                </c:pt>
                <c:pt idx="67">
                  <c:v>32690</c:v>
                </c:pt>
                <c:pt idx="68">
                  <c:v>32721</c:v>
                </c:pt>
                <c:pt idx="69">
                  <c:v>32752</c:v>
                </c:pt>
                <c:pt idx="70">
                  <c:v>32782</c:v>
                </c:pt>
                <c:pt idx="71">
                  <c:v>32813</c:v>
                </c:pt>
                <c:pt idx="72">
                  <c:v>32843</c:v>
                </c:pt>
                <c:pt idx="73">
                  <c:v>32874</c:v>
                </c:pt>
                <c:pt idx="74">
                  <c:v>32905</c:v>
                </c:pt>
                <c:pt idx="75">
                  <c:v>32933</c:v>
                </c:pt>
                <c:pt idx="76">
                  <c:v>32964</c:v>
                </c:pt>
                <c:pt idx="77">
                  <c:v>32994</c:v>
                </c:pt>
                <c:pt idx="78">
                  <c:v>33025</c:v>
                </c:pt>
                <c:pt idx="79">
                  <c:v>33055</c:v>
                </c:pt>
                <c:pt idx="80">
                  <c:v>33086</c:v>
                </c:pt>
                <c:pt idx="81">
                  <c:v>33117</c:v>
                </c:pt>
                <c:pt idx="82">
                  <c:v>33147</c:v>
                </c:pt>
                <c:pt idx="83">
                  <c:v>33178</c:v>
                </c:pt>
                <c:pt idx="84">
                  <c:v>33208</c:v>
                </c:pt>
                <c:pt idx="85">
                  <c:v>33239</c:v>
                </c:pt>
                <c:pt idx="86">
                  <c:v>33270</c:v>
                </c:pt>
                <c:pt idx="87">
                  <c:v>33298</c:v>
                </c:pt>
                <c:pt idx="88">
                  <c:v>33329</c:v>
                </c:pt>
                <c:pt idx="89">
                  <c:v>33359</c:v>
                </c:pt>
                <c:pt idx="90">
                  <c:v>33390</c:v>
                </c:pt>
                <c:pt idx="91">
                  <c:v>33420</c:v>
                </c:pt>
                <c:pt idx="92">
                  <c:v>33451</c:v>
                </c:pt>
                <c:pt idx="93">
                  <c:v>33482</c:v>
                </c:pt>
                <c:pt idx="94">
                  <c:v>33512</c:v>
                </c:pt>
                <c:pt idx="95">
                  <c:v>33543</c:v>
                </c:pt>
                <c:pt idx="96">
                  <c:v>33573</c:v>
                </c:pt>
                <c:pt idx="97">
                  <c:v>33604</c:v>
                </c:pt>
                <c:pt idx="98">
                  <c:v>33635</c:v>
                </c:pt>
                <c:pt idx="99">
                  <c:v>33664</c:v>
                </c:pt>
                <c:pt idx="100">
                  <c:v>33695</c:v>
                </c:pt>
                <c:pt idx="101">
                  <c:v>33725</c:v>
                </c:pt>
                <c:pt idx="102">
                  <c:v>33756</c:v>
                </c:pt>
                <c:pt idx="103">
                  <c:v>33786</c:v>
                </c:pt>
                <c:pt idx="104">
                  <c:v>33817</c:v>
                </c:pt>
                <c:pt idx="105">
                  <c:v>33848</c:v>
                </c:pt>
                <c:pt idx="106">
                  <c:v>33878</c:v>
                </c:pt>
                <c:pt idx="107">
                  <c:v>33909</c:v>
                </c:pt>
                <c:pt idx="108">
                  <c:v>33939</c:v>
                </c:pt>
                <c:pt idx="109">
                  <c:v>33970</c:v>
                </c:pt>
                <c:pt idx="110">
                  <c:v>34001</c:v>
                </c:pt>
                <c:pt idx="111">
                  <c:v>34029</c:v>
                </c:pt>
                <c:pt idx="112">
                  <c:v>34060</c:v>
                </c:pt>
                <c:pt idx="113">
                  <c:v>34090</c:v>
                </c:pt>
                <c:pt idx="114">
                  <c:v>34121</c:v>
                </c:pt>
                <c:pt idx="115">
                  <c:v>34151</c:v>
                </c:pt>
                <c:pt idx="116">
                  <c:v>34182</c:v>
                </c:pt>
                <c:pt idx="117">
                  <c:v>34213</c:v>
                </c:pt>
                <c:pt idx="118">
                  <c:v>34243</c:v>
                </c:pt>
                <c:pt idx="119">
                  <c:v>34274</c:v>
                </c:pt>
                <c:pt idx="120">
                  <c:v>34304</c:v>
                </c:pt>
                <c:pt idx="121">
                  <c:v>34335</c:v>
                </c:pt>
                <c:pt idx="122">
                  <c:v>34366</c:v>
                </c:pt>
                <c:pt idx="123">
                  <c:v>34394</c:v>
                </c:pt>
                <c:pt idx="124">
                  <c:v>34425</c:v>
                </c:pt>
                <c:pt idx="125">
                  <c:v>34455</c:v>
                </c:pt>
                <c:pt idx="126">
                  <c:v>34486</c:v>
                </c:pt>
                <c:pt idx="127">
                  <c:v>34516</c:v>
                </c:pt>
                <c:pt idx="128">
                  <c:v>34547</c:v>
                </c:pt>
                <c:pt idx="129">
                  <c:v>34578</c:v>
                </c:pt>
                <c:pt idx="130">
                  <c:v>34608</c:v>
                </c:pt>
                <c:pt idx="131">
                  <c:v>34639</c:v>
                </c:pt>
                <c:pt idx="132">
                  <c:v>34669</c:v>
                </c:pt>
                <c:pt idx="133">
                  <c:v>34700</c:v>
                </c:pt>
                <c:pt idx="134">
                  <c:v>34731</c:v>
                </c:pt>
                <c:pt idx="135">
                  <c:v>34759</c:v>
                </c:pt>
                <c:pt idx="136">
                  <c:v>34790</c:v>
                </c:pt>
                <c:pt idx="137">
                  <c:v>34820</c:v>
                </c:pt>
                <c:pt idx="138">
                  <c:v>34851</c:v>
                </c:pt>
                <c:pt idx="139">
                  <c:v>34881</c:v>
                </c:pt>
                <c:pt idx="140">
                  <c:v>34912</c:v>
                </c:pt>
                <c:pt idx="141">
                  <c:v>34943</c:v>
                </c:pt>
                <c:pt idx="142">
                  <c:v>34973</c:v>
                </c:pt>
                <c:pt idx="143">
                  <c:v>35004</c:v>
                </c:pt>
                <c:pt idx="144">
                  <c:v>35034</c:v>
                </c:pt>
                <c:pt idx="145">
                  <c:v>35065</c:v>
                </c:pt>
                <c:pt idx="146">
                  <c:v>35096</c:v>
                </c:pt>
                <c:pt idx="147">
                  <c:v>35125</c:v>
                </c:pt>
                <c:pt idx="148">
                  <c:v>35156</c:v>
                </c:pt>
                <c:pt idx="149">
                  <c:v>35186</c:v>
                </c:pt>
                <c:pt idx="150">
                  <c:v>35217</c:v>
                </c:pt>
                <c:pt idx="151">
                  <c:v>35247</c:v>
                </c:pt>
                <c:pt idx="152">
                  <c:v>35278</c:v>
                </c:pt>
                <c:pt idx="153">
                  <c:v>35309</c:v>
                </c:pt>
                <c:pt idx="154">
                  <c:v>35339</c:v>
                </c:pt>
                <c:pt idx="155">
                  <c:v>35370</c:v>
                </c:pt>
                <c:pt idx="156">
                  <c:v>35400</c:v>
                </c:pt>
                <c:pt idx="157">
                  <c:v>35431</c:v>
                </c:pt>
                <c:pt idx="158">
                  <c:v>35462</c:v>
                </c:pt>
                <c:pt idx="159">
                  <c:v>35490</c:v>
                </c:pt>
                <c:pt idx="160">
                  <c:v>35521</c:v>
                </c:pt>
                <c:pt idx="161">
                  <c:v>35551</c:v>
                </c:pt>
                <c:pt idx="162">
                  <c:v>35582</c:v>
                </c:pt>
                <c:pt idx="163">
                  <c:v>35612</c:v>
                </c:pt>
                <c:pt idx="164">
                  <c:v>35643</c:v>
                </c:pt>
                <c:pt idx="165">
                  <c:v>35674</c:v>
                </c:pt>
                <c:pt idx="166">
                  <c:v>35704</c:v>
                </c:pt>
                <c:pt idx="167">
                  <c:v>35735</c:v>
                </c:pt>
                <c:pt idx="168">
                  <c:v>35765</c:v>
                </c:pt>
                <c:pt idx="169">
                  <c:v>35796</c:v>
                </c:pt>
                <c:pt idx="170">
                  <c:v>35827</c:v>
                </c:pt>
                <c:pt idx="171">
                  <c:v>35855</c:v>
                </c:pt>
                <c:pt idx="172">
                  <c:v>35886</c:v>
                </c:pt>
                <c:pt idx="173">
                  <c:v>35916</c:v>
                </c:pt>
                <c:pt idx="174">
                  <c:v>35947</c:v>
                </c:pt>
                <c:pt idx="175">
                  <c:v>35977</c:v>
                </c:pt>
                <c:pt idx="176">
                  <c:v>36008</c:v>
                </c:pt>
                <c:pt idx="177">
                  <c:v>36039</c:v>
                </c:pt>
                <c:pt idx="178">
                  <c:v>36069</c:v>
                </c:pt>
                <c:pt idx="179">
                  <c:v>36100</c:v>
                </c:pt>
                <c:pt idx="180">
                  <c:v>36130</c:v>
                </c:pt>
                <c:pt idx="181">
                  <c:v>36161</c:v>
                </c:pt>
                <c:pt idx="182">
                  <c:v>36192</c:v>
                </c:pt>
                <c:pt idx="183">
                  <c:v>36220</c:v>
                </c:pt>
                <c:pt idx="184">
                  <c:v>36251</c:v>
                </c:pt>
                <c:pt idx="185">
                  <c:v>36281</c:v>
                </c:pt>
                <c:pt idx="186">
                  <c:v>36312</c:v>
                </c:pt>
                <c:pt idx="187">
                  <c:v>36342</c:v>
                </c:pt>
                <c:pt idx="188">
                  <c:v>36373</c:v>
                </c:pt>
                <c:pt idx="189">
                  <c:v>36404</c:v>
                </c:pt>
                <c:pt idx="190">
                  <c:v>36434</c:v>
                </c:pt>
                <c:pt idx="191">
                  <c:v>36465</c:v>
                </c:pt>
                <c:pt idx="192">
                  <c:v>36495</c:v>
                </c:pt>
                <c:pt idx="193">
                  <c:v>36526</c:v>
                </c:pt>
                <c:pt idx="194">
                  <c:v>36557</c:v>
                </c:pt>
                <c:pt idx="195">
                  <c:v>36586</c:v>
                </c:pt>
                <c:pt idx="196">
                  <c:v>36617</c:v>
                </c:pt>
                <c:pt idx="197">
                  <c:v>36647</c:v>
                </c:pt>
                <c:pt idx="198">
                  <c:v>36678</c:v>
                </c:pt>
                <c:pt idx="199">
                  <c:v>36708</c:v>
                </c:pt>
                <c:pt idx="200">
                  <c:v>36739</c:v>
                </c:pt>
                <c:pt idx="201">
                  <c:v>36770</c:v>
                </c:pt>
                <c:pt idx="202">
                  <c:v>36800</c:v>
                </c:pt>
                <c:pt idx="203">
                  <c:v>36831</c:v>
                </c:pt>
                <c:pt idx="204">
                  <c:v>36861</c:v>
                </c:pt>
                <c:pt idx="205">
                  <c:v>36892</c:v>
                </c:pt>
                <c:pt idx="206">
                  <c:v>36923</c:v>
                </c:pt>
                <c:pt idx="207">
                  <c:v>36951</c:v>
                </c:pt>
                <c:pt idx="208">
                  <c:v>36982</c:v>
                </c:pt>
                <c:pt idx="209">
                  <c:v>37012</c:v>
                </c:pt>
                <c:pt idx="210">
                  <c:v>37043</c:v>
                </c:pt>
                <c:pt idx="211">
                  <c:v>37073</c:v>
                </c:pt>
                <c:pt idx="212">
                  <c:v>37104</c:v>
                </c:pt>
                <c:pt idx="213">
                  <c:v>37135</c:v>
                </c:pt>
                <c:pt idx="214">
                  <c:v>37165</c:v>
                </c:pt>
                <c:pt idx="215">
                  <c:v>37196</c:v>
                </c:pt>
                <c:pt idx="216">
                  <c:v>37226</c:v>
                </c:pt>
                <c:pt idx="217">
                  <c:v>37257</c:v>
                </c:pt>
                <c:pt idx="218">
                  <c:v>37288</c:v>
                </c:pt>
                <c:pt idx="219">
                  <c:v>37316</c:v>
                </c:pt>
                <c:pt idx="220">
                  <c:v>37347</c:v>
                </c:pt>
                <c:pt idx="221">
                  <c:v>37377</c:v>
                </c:pt>
                <c:pt idx="222">
                  <c:v>37408</c:v>
                </c:pt>
                <c:pt idx="223">
                  <c:v>37438</c:v>
                </c:pt>
                <c:pt idx="224">
                  <c:v>37469</c:v>
                </c:pt>
                <c:pt idx="225">
                  <c:v>37500</c:v>
                </c:pt>
                <c:pt idx="226">
                  <c:v>37530</c:v>
                </c:pt>
                <c:pt idx="227">
                  <c:v>37561</c:v>
                </c:pt>
                <c:pt idx="228">
                  <c:v>37591</c:v>
                </c:pt>
                <c:pt idx="229">
                  <c:v>37622</c:v>
                </c:pt>
                <c:pt idx="230">
                  <c:v>37653</c:v>
                </c:pt>
                <c:pt idx="231">
                  <c:v>37681</c:v>
                </c:pt>
                <c:pt idx="232">
                  <c:v>37712</c:v>
                </c:pt>
                <c:pt idx="233">
                  <c:v>37742</c:v>
                </c:pt>
                <c:pt idx="234">
                  <c:v>37773</c:v>
                </c:pt>
                <c:pt idx="235">
                  <c:v>37803</c:v>
                </c:pt>
                <c:pt idx="236">
                  <c:v>37834</c:v>
                </c:pt>
                <c:pt idx="237">
                  <c:v>37865</c:v>
                </c:pt>
                <c:pt idx="238">
                  <c:v>37895</c:v>
                </c:pt>
                <c:pt idx="239">
                  <c:v>37926</c:v>
                </c:pt>
                <c:pt idx="240">
                  <c:v>37956</c:v>
                </c:pt>
                <c:pt idx="241">
                  <c:v>37987</c:v>
                </c:pt>
                <c:pt idx="242">
                  <c:v>38018</c:v>
                </c:pt>
                <c:pt idx="243">
                  <c:v>38047</c:v>
                </c:pt>
                <c:pt idx="244">
                  <c:v>38078</c:v>
                </c:pt>
                <c:pt idx="245">
                  <c:v>38108</c:v>
                </c:pt>
                <c:pt idx="246">
                  <c:v>38139</c:v>
                </c:pt>
                <c:pt idx="247">
                  <c:v>38169</c:v>
                </c:pt>
                <c:pt idx="248">
                  <c:v>38200</c:v>
                </c:pt>
                <c:pt idx="249">
                  <c:v>38231</c:v>
                </c:pt>
                <c:pt idx="250">
                  <c:v>38261</c:v>
                </c:pt>
                <c:pt idx="251">
                  <c:v>38292</c:v>
                </c:pt>
                <c:pt idx="252">
                  <c:v>38322</c:v>
                </c:pt>
                <c:pt idx="253">
                  <c:v>38353</c:v>
                </c:pt>
                <c:pt idx="254">
                  <c:v>38384</c:v>
                </c:pt>
                <c:pt idx="255">
                  <c:v>38412</c:v>
                </c:pt>
                <c:pt idx="256">
                  <c:v>38443</c:v>
                </c:pt>
                <c:pt idx="257">
                  <c:v>38473</c:v>
                </c:pt>
                <c:pt idx="258">
                  <c:v>38504</c:v>
                </c:pt>
                <c:pt idx="259">
                  <c:v>38534</c:v>
                </c:pt>
                <c:pt idx="260">
                  <c:v>38565</c:v>
                </c:pt>
                <c:pt idx="261">
                  <c:v>38596</c:v>
                </c:pt>
                <c:pt idx="262">
                  <c:v>38626</c:v>
                </c:pt>
                <c:pt idx="263">
                  <c:v>38657</c:v>
                </c:pt>
                <c:pt idx="264">
                  <c:v>38687</c:v>
                </c:pt>
                <c:pt idx="265">
                  <c:v>38718</c:v>
                </c:pt>
                <c:pt idx="266">
                  <c:v>38749</c:v>
                </c:pt>
                <c:pt idx="267">
                  <c:v>38777</c:v>
                </c:pt>
                <c:pt idx="268">
                  <c:v>38808</c:v>
                </c:pt>
                <c:pt idx="269">
                  <c:v>38838</c:v>
                </c:pt>
                <c:pt idx="270">
                  <c:v>38869</c:v>
                </c:pt>
                <c:pt idx="271">
                  <c:v>38899</c:v>
                </c:pt>
                <c:pt idx="272">
                  <c:v>38930</c:v>
                </c:pt>
                <c:pt idx="273">
                  <c:v>38961</c:v>
                </c:pt>
                <c:pt idx="274">
                  <c:v>38991</c:v>
                </c:pt>
                <c:pt idx="275">
                  <c:v>39022</c:v>
                </c:pt>
                <c:pt idx="276">
                  <c:v>39052</c:v>
                </c:pt>
                <c:pt idx="277">
                  <c:v>39083</c:v>
                </c:pt>
                <c:pt idx="278">
                  <c:v>39114</c:v>
                </c:pt>
                <c:pt idx="279">
                  <c:v>39142</c:v>
                </c:pt>
                <c:pt idx="280">
                  <c:v>39173</c:v>
                </c:pt>
                <c:pt idx="281">
                  <c:v>39203</c:v>
                </c:pt>
                <c:pt idx="282">
                  <c:v>39234</c:v>
                </c:pt>
                <c:pt idx="283">
                  <c:v>39264</c:v>
                </c:pt>
                <c:pt idx="284">
                  <c:v>39295</c:v>
                </c:pt>
                <c:pt idx="285">
                  <c:v>39326</c:v>
                </c:pt>
                <c:pt idx="286">
                  <c:v>39356</c:v>
                </c:pt>
                <c:pt idx="287">
                  <c:v>39387</c:v>
                </c:pt>
                <c:pt idx="288">
                  <c:v>39417</c:v>
                </c:pt>
                <c:pt idx="289">
                  <c:v>39448</c:v>
                </c:pt>
                <c:pt idx="290">
                  <c:v>39479</c:v>
                </c:pt>
                <c:pt idx="291">
                  <c:v>39508</c:v>
                </c:pt>
                <c:pt idx="292">
                  <c:v>39539</c:v>
                </c:pt>
                <c:pt idx="293">
                  <c:v>39569</c:v>
                </c:pt>
                <c:pt idx="294">
                  <c:v>39600</c:v>
                </c:pt>
                <c:pt idx="295">
                  <c:v>39630</c:v>
                </c:pt>
                <c:pt idx="296">
                  <c:v>39661</c:v>
                </c:pt>
                <c:pt idx="297">
                  <c:v>39692</c:v>
                </c:pt>
                <c:pt idx="298">
                  <c:v>39722</c:v>
                </c:pt>
                <c:pt idx="299">
                  <c:v>39753</c:v>
                </c:pt>
                <c:pt idx="300">
                  <c:v>39783</c:v>
                </c:pt>
                <c:pt idx="301">
                  <c:v>39814</c:v>
                </c:pt>
                <c:pt idx="302">
                  <c:v>39845</c:v>
                </c:pt>
                <c:pt idx="303">
                  <c:v>39873</c:v>
                </c:pt>
                <c:pt idx="304">
                  <c:v>39904</c:v>
                </c:pt>
                <c:pt idx="305">
                  <c:v>39934</c:v>
                </c:pt>
                <c:pt idx="306">
                  <c:v>39965</c:v>
                </c:pt>
                <c:pt idx="307">
                  <c:v>39995</c:v>
                </c:pt>
                <c:pt idx="308">
                  <c:v>40026</c:v>
                </c:pt>
                <c:pt idx="309">
                  <c:v>40057</c:v>
                </c:pt>
                <c:pt idx="310">
                  <c:v>40087</c:v>
                </c:pt>
                <c:pt idx="311">
                  <c:v>40118</c:v>
                </c:pt>
                <c:pt idx="312">
                  <c:v>40148</c:v>
                </c:pt>
                <c:pt idx="313">
                  <c:v>40179</c:v>
                </c:pt>
                <c:pt idx="314">
                  <c:v>40210</c:v>
                </c:pt>
              </c:numCache>
            </c:numRef>
          </c:cat>
          <c:val>
            <c:numRef>
              <c:f>data!$O$18:$O$332</c:f>
              <c:numCache>
                <c:formatCode>0.00</c:formatCode>
                <c:ptCount val="315"/>
                <c:pt idx="0">
                  <c:v>0.55989056738432263</c:v>
                </c:pt>
                <c:pt idx="1">
                  <c:v>0.57752768846016433</c:v>
                </c:pt>
                <c:pt idx="2">
                  <c:v>0.48491379310344829</c:v>
                </c:pt>
                <c:pt idx="3">
                  <c:v>0.60091324200913243</c:v>
                </c:pt>
                <c:pt idx="4">
                  <c:v>0.55943843442324059</c:v>
                </c:pt>
                <c:pt idx="5">
                  <c:v>0.60872041513732444</c:v>
                </c:pt>
                <c:pt idx="6">
                  <c:v>0.49985091537956944</c:v>
                </c:pt>
                <c:pt idx="7">
                  <c:v>0.486902186974285</c:v>
                </c:pt>
                <c:pt idx="8">
                  <c:v>0.46088794926004228</c:v>
                </c:pt>
                <c:pt idx="9">
                  <c:v>0.48179632995251215</c:v>
                </c:pt>
                <c:pt idx="10">
                  <c:v>0.4635576654565764</c:v>
                </c:pt>
                <c:pt idx="11">
                  <c:v>0.49080300083356487</c:v>
                </c:pt>
                <c:pt idx="12">
                  <c:v>0.60450045004500452</c:v>
                </c:pt>
                <c:pt idx="13">
                  <c:v>0.63030303030303025</c:v>
                </c:pt>
                <c:pt idx="14">
                  <c:v>0.71343692870201092</c:v>
                </c:pt>
                <c:pt idx="15">
                  <c:v>0.64811360491004277</c:v>
                </c:pt>
                <c:pt idx="16">
                  <c:v>0.616826372566745</c:v>
                </c:pt>
                <c:pt idx="17">
                  <c:v>0.5525429533649181</c:v>
                </c:pt>
                <c:pt idx="18">
                  <c:v>0.6131286659178834</c:v>
                </c:pt>
                <c:pt idx="19">
                  <c:v>0.59015051325650225</c:v>
                </c:pt>
                <c:pt idx="20">
                  <c:v>0.53646249308840699</c:v>
                </c:pt>
                <c:pt idx="21">
                  <c:v>0.5533543171017713</c:v>
                </c:pt>
                <c:pt idx="22">
                  <c:v>0.5824332190673307</c:v>
                </c:pt>
                <c:pt idx="23">
                  <c:v>0.64235309635296445</c:v>
                </c:pt>
                <c:pt idx="24">
                  <c:v>0.62659654395191589</c:v>
                </c:pt>
                <c:pt idx="25">
                  <c:v>0.65878357129379206</c:v>
                </c:pt>
                <c:pt idx="26">
                  <c:v>0.64527399779330641</c:v>
                </c:pt>
                <c:pt idx="27">
                  <c:v>0.62096872337836195</c:v>
                </c:pt>
                <c:pt idx="28">
                  <c:v>0.6302810289791575</c:v>
                </c:pt>
                <c:pt idx="29">
                  <c:v>0.58152309612983766</c:v>
                </c:pt>
                <c:pt idx="30">
                  <c:v>0.57857142857142863</c:v>
                </c:pt>
                <c:pt idx="31">
                  <c:v>0.58500413722869327</c:v>
                </c:pt>
                <c:pt idx="32">
                  <c:v>0.59308493222447778</c:v>
                </c:pt>
                <c:pt idx="33">
                  <c:v>0.60313178498585429</c:v>
                </c:pt>
                <c:pt idx="34">
                  <c:v>0.64477229857181351</c:v>
                </c:pt>
                <c:pt idx="35">
                  <c:v>0.65830741745517107</c:v>
                </c:pt>
                <c:pt idx="36">
                  <c:v>0.7023090347697678</c:v>
                </c:pt>
                <c:pt idx="37">
                  <c:v>0.70772594752186591</c:v>
                </c:pt>
                <c:pt idx="38">
                  <c:v>0.71842787790117713</c:v>
                </c:pt>
                <c:pt idx="39">
                  <c:v>0.75779740546508423</c:v>
                </c:pt>
                <c:pt idx="40">
                  <c:v>0.70950171474682266</c:v>
                </c:pt>
                <c:pt idx="41">
                  <c:v>0.70846524432209224</c:v>
                </c:pt>
                <c:pt idx="42">
                  <c:v>0.69743167147369867</c:v>
                </c:pt>
                <c:pt idx="43">
                  <c:v>0.59095899257345819</c:v>
                </c:pt>
                <c:pt idx="44">
                  <c:v>0.68132780082987554</c:v>
                </c:pt>
                <c:pt idx="45">
                  <c:v>0.70852582948341036</c:v>
                </c:pt>
                <c:pt idx="46">
                  <c:v>0.70967296812474123</c:v>
                </c:pt>
                <c:pt idx="47">
                  <c:v>0.73802895322939865</c:v>
                </c:pt>
                <c:pt idx="48">
                  <c:v>0.62512009223083331</c:v>
                </c:pt>
                <c:pt idx="49">
                  <c:v>0.64365398100337856</c:v>
                </c:pt>
                <c:pt idx="50">
                  <c:v>0.76014433551198257</c:v>
                </c:pt>
                <c:pt idx="51">
                  <c:v>0.72731481481481486</c:v>
                </c:pt>
                <c:pt idx="52">
                  <c:v>0.72199282474785076</c:v>
                </c:pt>
                <c:pt idx="53">
                  <c:v>0.66402714932126694</c:v>
                </c:pt>
                <c:pt idx="54">
                  <c:v>0.62693447481066844</c:v>
                </c:pt>
                <c:pt idx="55">
                  <c:v>0.58801874163319945</c:v>
                </c:pt>
                <c:pt idx="56">
                  <c:v>0.57304030259553929</c:v>
                </c:pt>
                <c:pt idx="57">
                  <c:v>0.54455445544554459</c:v>
                </c:pt>
                <c:pt idx="58">
                  <c:v>0.53897170288024254</c:v>
                </c:pt>
                <c:pt idx="59">
                  <c:v>0.55675332910589725</c:v>
                </c:pt>
                <c:pt idx="60">
                  <c:v>0.59712957347887607</c:v>
                </c:pt>
                <c:pt idx="61">
                  <c:v>0.62322907398535354</c:v>
                </c:pt>
                <c:pt idx="62">
                  <c:v>0.55618472379514283</c:v>
                </c:pt>
                <c:pt idx="63">
                  <c:v>0.52726702227800437</c:v>
                </c:pt>
                <c:pt idx="64">
                  <c:v>0.50226863074150041</c:v>
                </c:pt>
                <c:pt idx="65">
                  <c:v>0.49607805624641288</c:v>
                </c:pt>
                <c:pt idx="66">
                  <c:v>0.47091849608882158</c:v>
                </c:pt>
                <c:pt idx="67">
                  <c:v>0.49239842726081257</c:v>
                </c:pt>
                <c:pt idx="68">
                  <c:v>0.49424029860351376</c:v>
                </c:pt>
                <c:pt idx="69">
                  <c:v>0.53027534907999474</c:v>
                </c:pt>
                <c:pt idx="70">
                  <c:v>0.5315738654650789</c:v>
                </c:pt>
                <c:pt idx="71">
                  <c:v>0.50793454769990742</c:v>
                </c:pt>
                <c:pt idx="72">
                  <c:v>0.54173648606715075</c:v>
                </c:pt>
                <c:pt idx="73">
                  <c:v>0.54073264078731542</c:v>
                </c:pt>
                <c:pt idx="74">
                  <c:v>0.55882715288899842</c:v>
                </c:pt>
                <c:pt idx="75">
                  <c:v>0.57729723031166735</c:v>
                </c:pt>
                <c:pt idx="76">
                  <c:v>0.55881638109126264</c:v>
                </c:pt>
                <c:pt idx="77">
                  <c:v>0.55080117625877689</c:v>
                </c:pt>
                <c:pt idx="78">
                  <c:v>0.5505564197678593</c:v>
                </c:pt>
                <c:pt idx="79">
                  <c:v>0.58059638299159255</c:v>
                </c:pt>
                <c:pt idx="80">
                  <c:v>0.5581491305629237</c:v>
                </c:pt>
                <c:pt idx="81">
                  <c:v>0.56519456274429725</c:v>
                </c:pt>
                <c:pt idx="82">
                  <c:v>0.58148060548722802</c:v>
                </c:pt>
                <c:pt idx="83">
                  <c:v>0.61218065141058242</c:v>
                </c:pt>
                <c:pt idx="84">
                  <c:v>0.62704819277108437</c:v>
                </c:pt>
                <c:pt idx="85">
                  <c:v>0.66184282835684194</c:v>
                </c:pt>
                <c:pt idx="86">
                  <c:v>0.64401275034582306</c:v>
                </c:pt>
                <c:pt idx="87">
                  <c:v>0.62683288809735827</c:v>
                </c:pt>
                <c:pt idx="88">
                  <c:v>0.63098761703412864</c:v>
                </c:pt>
                <c:pt idx="89">
                  <c:v>0.62373354365103439</c:v>
                </c:pt>
                <c:pt idx="90">
                  <c:v>0.62689950980392162</c:v>
                </c:pt>
                <c:pt idx="91">
                  <c:v>0.62768423621278668</c:v>
                </c:pt>
                <c:pt idx="92">
                  <c:v>0.63052481918773562</c:v>
                </c:pt>
                <c:pt idx="93">
                  <c:v>0.64401234567901233</c:v>
                </c:pt>
                <c:pt idx="94">
                  <c:v>0.64177555257052143</c:v>
                </c:pt>
                <c:pt idx="95">
                  <c:v>0.61123622140571288</c:v>
                </c:pt>
                <c:pt idx="96">
                  <c:v>0.7088835162110223</c:v>
                </c:pt>
                <c:pt idx="97">
                  <c:v>0.72029003318176232</c:v>
                </c:pt>
                <c:pt idx="98">
                  <c:v>0.73724442234789633</c:v>
                </c:pt>
                <c:pt idx="99">
                  <c:v>0.72310732370013586</c:v>
                </c:pt>
                <c:pt idx="100">
                  <c:v>0.71015648972077328</c:v>
                </c:pt>
                <c:pt idx="101">
                  <c:v>0.6827690447400242</c:v>
                </c:pt>
                <c:pt idx="102">
                  <c:v>0.62805776598880048</c:v>
                </c:pt>
                <c:pt idx="103">
                  <c:v>0.62562961227597513</c:v>
                </c:pt>
                <c:pt idx="104">
                  <c:v>0.61201450631726717</c:v>
                </c:pt>
                <c:pt idx="105">
                  <c:v>0.6156198541519643</c:v>
                </c:pt>
                <c:pt idx="106">
                  <c:v>0.57467717975088561</c:v>
                </c:pt>
                <c:pt idx="107">
                  <c:v>0.59854014598540151</c:v>
                </c:pt>
                <c:pt idx="108">
                  <c:v>0.59216602999030732</c:v>
                </c:pt>
                <c:pt idx="109">
                  <c:v>0.68097307738741997</c:v>
                </c:pt>
                <c:pt idx="110">
                  <c:v>0.66467673571727059</c:v>
                </c:pt>
                <c:pt idx="111">
                  <c:v>0.63347280334728029</c:v>
                </c:pt>
                <c:pt idx="112">
                  <c:v>0.55629858253315045</c:v>
                </c:pt>
                <c:pt idx="113">
                  <c:v>0.60669908157752561</c:v>
                </c:pt>
                <c:pt idx="114">
                  <c:v>0.55881297116190021</c:v>
                </c:pt>
                <c:pt idx="115">
                  <c:v>0.54662265707886359</c:v>
                </c:pt>
                <c:pt idx="116">
                  <c:v>0.52989869753979735</c:v>
                </c:pt>
                <c:pt idx="117">
                  <c:v>0.5725513196480938</c:v>
                </c:pt>
                <c:pt idx="118">
                  <c:v>0.53334487135110187</c:v>
                </c:pt>
                <c:pt idx="119">
                  <c:v>0.55274871379848545</c:v>
                </c:pt>
                <c:pt idx="120">
                  <c:v>0.58116864499111187</c:v>
                </c:pt>
                <c:pt idx="121">
                  <c:v>0.55095370767252461</c:v>
                </c:pt>
                <c:pt idx="122">
                  <c:v>0.55193765346428958</c:v>
                </c:pt>
                <c:pt idx="123">
                  <c:v>0.52904520490071816</c:v>
                </c:pt>
                <c:pt idx="124">
                  <c:v>0.56470328213062215</c:v>
                </c:pt>
                <c:pt idx="125">
                  <c:v>0.54545454545454541</c:v>
                </c:pt>
                <c:pt idx="126">
                  <c:v>0.56054719562243505</c:v>
                </c:pt>
                <c:pt idx="127">
                  <c:v>0.55968400980659216</c:v>
                </c:pt>
                <c:pt idx="128">
                  <c:v>0.59244309900213032</c:v>
                </c:pt>
                <c:pt idx="129">
                  <c:v>0.62696203940777018</c:v>
                </c:pt>
                <c:pt idx="130">
                  <c:v>0.6913160670338685</c:v>
                </c:pt>
                <c:pt idx="131">
                  <c:v>0.75810875268304312</c:v>
                </c:pt>
                <c:pt idx="132">
                  <c:v>0.78371681415929206</c:v>
                </c:pt>
                <c:pt idx="133">
                  <c:v>0.79807975496259642</c:v>
                </c:pt>
                <c:pt idx="134">
                  <c:v>0.78493874470185221</c:v>
                </c:pt>
                <c:pt idx="135">
                  <c:v>0.79795141937371961</c:v>
                </c:pt>
                <c:pt idx="136">
                  <c:v>0.79122745373623804</c:v>
                </c:pt>
                <c:pt idx="137">
                  <c:v>0.82936244646842394</c:v>
                </c:pt>
                <c:pt idx="138">
                  <c:v>0.86286490156143925</c:v>
                </c:pt>
                <c:pt idx="139">
                  <c:v>0.89118510014032404</c:v>
                </c:pt>
                <c:pt idx="140">
                  <c:v>0.90380645161290318</c:v>
                </c:pt>
                <c:pt idx="141">
                  <c:v>0.92521534847298359</c:v>
                </c:pt>
                <c:pt idx="142">
                  <c:v>0.92715188207423005</c:v>
                </c:pt>
                <c:pt idx="143">
                  <c:v>0.90138862225635119</c:v>
                </c:pt>
                <c:pt idx="144">
                  <c:v>0.88874680306905374</c:v>
                </c:pt>
                <c:pt idx="145">
                  <c:v>0.93922033451863562</c:v>
                </c:pt>
                <c:pt idx="146">
                  <c:v>0.95809639859193063</c:v>
                </c:pt>
                <c:pt idx="147">
                  <c:v>0.94866841451635164</c:v>
                </c:pt>
                <c:pt idx="148">
                  <c:v>0.89246142342464818</c:v>
                </c:pt>
                <c:pt idx="149">
                  <c:v>0.86674221718552091</c:v>
                </c:pt>
                <c:pt idx="150">
                  <c:v>0.82712574458336063</c:v>
                </c:pt>
                <c:pt idx="151">
                  <c:v>0.77799846232701175</c:v>
                </c:pt>
                <c:pt idx="152">
                  <c:v>0.77888650086992117</c:v>
                </c:pt>
                <c:pt idx="153">
                  <c:v>0.83445113963845952</c:v>
                </c:pt>
                <c:pt idx="154">
                  <c:v>0.88106257189481285</c:v>
                </c:pt>
                <c:pt idx="155">
                  <c:v>0.91563366498124288</c:v>
                </c:pt>
                <c:pt idx="156">
                  <c:v>0.95875687561028722</c:v>
                </c:pt>
                <c:pt idx="157">
                  <c:v>0.95829199075776605</c:v>
                </c:pt>
                <c:pt idx="158">
                  <c:v>0.96856824910239991</c:v>
                </c:pt>
                <c:pt idx="159">
                  <c:v>0.96476114795254597</c:v>
                </c:pt>
                <c:pt idx="160">
                  <c:v>0.9576087655723996</c:v>
                </c:pt>
                <c:pt idx="161">
                  <c:v>0.90183083652799645</c:v>
                </c:pt>
                <c:pt idx="162">
                  <c:v>0.84906498315808177</c:v>
                </c:pt>
                <c:pt idx="163">
                  <c:v>0.85012529252179669</c:v>
                </c:pt>
                <c:pt idx="164">
                  <c:v>0.82057537867235941</c:v>
                </c:pt>
                <c:pt idx="165">
                  <c:v>0.79801845837642715</c:v>
                </c:pt>
                <c:pt idx="166">
                  <c:v>0.80576831720538566</c:v>
                </c:pt>
                <c:pt idx="167">
                  <c:v>0.83584904424813533</c:v>
                </c:pt>
                <c:pt idx="168">
                  <c:v>0.78993805143608031</c:v>
                </c:pt>
                <c:pt idx="169">
                  <c:v>0.81458606276124523</c:v>
                </c:pt>
                <c:pt idx="170">
                  <c:v>0.8058729573657698</c:v>
                </c:pt>
                <c:pt idx="171">
                  <c:v>0.77081068019813948</c:v>
                </c:pt>
                <c:pt idx="172">
                  <c:v>0.7442165513951825</c:v>
                </c:pt>
                <c:pt idx="173">
                  <c:v>0.71129423041950335</c:v>
                </c:pt>
                <c:pt idx="174">
                  <c:v>0.7013157848340168</c:v>
                </c:pt>
                <c:pt idx="175">
                  <c:v>0.69654167842092474</c:v>
                </c:pt>
                <c:pt idx="176">
                  <c:v>0.68068774072603389</c:v>
                </c:pt>
                <c:pt idx="177">
                  <c:v>0.70164251663976751</c:v>
                </c:pt>
                <c:pt idx="178">
                  <c:v>0.76332651269176077</c:v>
                </c:pt>
                <c:pt idx="179">
                  <c:v>0.76525301266968715</c:v>
                </c:pt>
                <c:pt idx="180">
                  <c:v>0.80340945628191873</c:v>
                </c:pt>
                <c:pt idx="181">
                  <c:v>0.83097785786736023</c:v>
                </c:pt>
                <c:pt idx="182">
                  <c:v>0.83705122362352824</c:v>
                </c:pt>
                <c:pt idx="183">
                  <c:v>0.83536354711511085</c:v>
                </c:pt>
                <c:pt idx="184">
                  <c:v>0.8202915670021782</c:v>
                </c:pt>
                <c:pt idx="185">
                  <c:v>0.81769801533016295</c:v>
                </c:pt>
                <c:pt idx="186">
                  <c:v>0.8202760940985705</c:v>
                </c:pt>
                <c:pt idx="187">
                  <c:v>0.82841587041335674</c:v>
                </c:pt>
                <c:pt idx="188">
                  <c:v>0.8232942014870418</c:v>
                </c:pt>
                <c:pt idx="189">
                  <c:v>0.80337139800192869</c:v>
                </c:pt>
                <c:pt idx="190">
                  <c:v>0.80854678467330887</c:v>
                </c:pt>
                <c:pt idx="191">
                  <c:v>0.82388160937110344</c:v>
                </c:pt>
                <c:pt idx="192">
                  <c:v>0.78083657095903691</c:v>
                </c:pt>
                <c:pt idx="193">
                  <c:v>0.81049319513004636</c:v>
                </c:pt>
                <c:pt idx="194">
                  <c:v>0.80796494700946353</c:v>
                </c:pt>
                <c:pt idx="195">
                  <c:v>0.78805919741854213</c:v>
                </c:pt>
                <c:pt idx="196">
                  <c:v>0.80535946991561369</c:v>
                </c:pt>
                <c:pt idx="197">
                  <c:v>0.81524156876783305</c:v>
                </c:pt>
                <c:pt idx="198">
                  <c:v>0.80716006329503898</c:v>
                </c:pt>
                <c:pt idx="199">
                  <c:v>0.80065800025019984</c:v>
                </c:pt>
                <c:pt idx="200">
                  <c:v>0.79378679390109808</c:v>
                </c:pt>
                <c:pt idx="201">
                  <c:v>0.79649032039359213</c:v>
                </c:pt>
                <c:pt idx="202">
                  <c:v>0.82127511958640897</c:v>
                </c:pt>
                <c:pt idx="203">
                  <c:v>0.82371423006194544</c:v>
                </c:pt>
                <c:pt idx="204">
                  <c:v>0.84594008608034887</c:v>
                </c:pt>
                <c:pt idx="205">
                  <c:v>0.82217572309675102</c:v>
                </c:pt>
                <c:pt idx="206">
                  <c:v>0.8073031651615955</c:v>
                </c:pt>
                <c:pt idx="207">
                  <c:v>0.79831947158510108</c:v>
                </c:pt>
                <c:pt idx="208">
                  <c:v>0.75573300250542341</c:v>
                </c:pt>
                <c:pt idx="209">
                  <c:v>0.75741409027866768</c:v>
                </c:pt>
                <c:pt idx="210">
                  <c:v>0.75716812038227843</c:v>
                </c:pt>
                <c:pt idx="211">
                  <c:v>0.7506385292485932</c:v>
                </c:pt>
                <c:pt idx="212">
                  <c:v>0.76692584467290204</c:v>
                </c:pt>
                <c:pt idx="213">
                  <c:v>0.81314468719663824</c:v>
                </c:pt>
                <c:pt idx="214">
                  <c:v>0.79028268768881138</c:v>
                </c:pt>
                <c:pt idx="215">
                  <c:v>0.78752286960145035</c:v>
                </c:pt>
                <c:pt idx="216">
                  <c:v>0.82851983508466365</c:v>
                </c:pt>
                <c:pt idx="217">
                  <c:v>0.83442778718789556</c:v>
                </c:pt>
                <c:pt idx="218">
                  <c:v>0.83882121206346327</c:v>
                </c:pt>
                <c:pt idx="219">
                  <c:v>0.84989824008405568</c:v>
                </c:pt>
                <c:pt idx="220">
                  <c:v>0.83683908845304888</c:v>
                </c:pt>
                <c:pt idx="221">
                  <c:v>0.77389239166579538</c:v>
                </c:pt>
                <c:pt idx="222">
                  <c:v>0.75473826647002729</c:v>
                </c:pt>
                <c:pt idx="223">
                  <c:v>0.75907857292429992</c:v>
                </c:pt>
                <c:pt idx="224">
                  <c:v>0.77346565362807895</c:v>
                </c:pt>
                <c:pt idx="225">
                  <c:v>0.77651179873621945</c:v>
                </c:pt>
                <c:pt idx="226">
                  <c:v>0.80170015078669377</c:v>
                </c:pt>
                <c:pt idx="227">
                  <c:v>0.80214421547678272</c:v>
                </c:pt>
                <c:pt idx="228">
                  <c:v>0.78031512543492354</c:v>
                </c:pt>
                <c:pt idx="229">
                  <c:v>0.75406561328606914</c:v>
                </c:pt>
                <c:pt idx="230">
                  <c:v>0.72341835450691749</c:v>
                </c:pt>
                <c:pt idx="231">
                  <c:v>0.77435257114007772</c:v>
                </c:pt>
                <c:pt idx="232">
                  <c:v>0.76417055195775974</c:v>
                </c:pt>
                <c:pt idx="233">
                  <c:v>0.77650833046218171</c:v>
                </c:pt>
                <c:pt idx="234">
                  <c:v>0.8435018237216958</c:v>
                </c:pt>
                <c:pt idx="235">
                  <c:v>0.79908849135614379</c:v>
                </c:pt>
                <c:pt idx="236">
                  <c:v>0.81089804592432602</c:v>
                </c:pt>
                <c:pt idx="237">
                  <c:v>0.79877229999114874</c:v>
                </c:pt>
                <c:pt idx="238">
                  <c:v>0.8100868250547486</c:v>
                </c:pt>
                <c:pt idx="239">
                  <c:v>0.78136092776589228</c:v>
                </c:pt>
                <c:pt idx="240">
                  <c:v>0.82828956753169802</c:v>
                </c:pt>
                <c:pt idx="241">
                  <c:v>0.84255102402071946</c:v>
                </c:pt>
                <c:pt idx="242">
                  <c:v>0.82895690927682797</c:v>
                </c:pt>
                <c:pt idx="243">
                  <c:v>0.75882317749417783</c:v>
                </c:pt>
                <c:pt idx="244">
                  <c:v>0.75615167483621326</c:v>
                </c:pt>
                <c:pt idx="245">
                  <c:v>0.73349925596379317</c:v>
                </c:pt>
                <c:pt idx="246">
                  <c:v>0.68202283641587824</c:v>
                </c:pt>
                <c:pt idx="247">
                  <c:v>0.69105797994342388</c:v>
                </c:pt>
                <c:pt idx="248">
                  <c:v>0.68693157028126373</c:v>
                </c:pt>
                <c:pt idx="249">
                  <c:v>0.69853747125957655</c:v>
                </c:pt>
                <c:pt idx="250">
                  <c:v>0.74292164141811923</c:v>
                </c:pt>
                <c:pt idx="251">
                  <c:v>0.7660129008142269</c:v>
                </c:pt>
                <c:pt idx="252">
                  <c:v>0.77420230594683292</c:v>
                </c:pt>
                <c:pt idx="253">
                  <c:v>0.79621269550219842</c:v>
                </c:pt>
                <c:pt idx="254">
                  <c:v>0.79723084475321815</c:v>
                </c:pt>
                <c:pt idx="255">
                  <c:v>0.82677636732254522</c:v>
                </c:pt>
                <c:pt idx="256">
                  <c:v>0.80291547619119763</c:v>
                </c:pt>
                <c:pt idx="257">
                  <c:v>0.82789588808933146</c:v>
                </c:pt>
                <c:pt idx="258">
                  <c:v>0.84878410954445582</c:v>
                </c:pt>
                <c:pt idx="259">
                  <c:v>0.84966400612461457</c:v>
                </c:pt>
                <c:pt idx="260">
                  <c:v>0.84121661179205864</c:v>
                </c:pt>
                <c:pt idx="261">
                  <c:v>0.8698710048261018</c:v>
                </c:pt>
                <c:pt idx="262">
                  <c:v>0.91571907236177852</c:v>
                </c:pt>
                <c:pt idx="263">
                  <c:v>0.954305807859129</c:v>
                </c:pt>
                <c:pt idx="264">
                  <c:v>0.95542197774899118</c:v>
                </c:pt>
                <c:pt idx="265">
                  <c:v>0.97988160600396557</c:v>
                </c:pt>
                <c:pt idx="266">
                  <c:v>1.0220343891374781</c:v>
                </c:pt>
                <c:pt idx="267">
                  <c:v>0.97878309714477962</c:v>
                </c:pt>
                <c:pt idx="268">
                  <c:v>0.94074487338784096</c:v>
                </c:pt>
                <c:pt idx="269">
                  <c:v>0.95235438246260673</c:v>
                </c:pt>
                <c:pt idx="270">
                  <c:v>0.87162911742621418</c:v>
                </c:pt>
                <c:pt idx="271">
                  <c:v>0.86635224588925641</c:v>
                </c:pt>
                <c:pt idx="272">
                  <c:v>0.83517895325504121</c:v>
                </c:pt>
                <c:pt idx="273">
                  <c:v>0.80604682553369056</c:v>
                </c:pt>
                <c:pt idx="274">
                  <c:v>0.82291230769158363</c:v>
                </c:pt>
                <c:pt idx="275">
                  <c:v>0.82809147806117578</c:v>
                </c:pt>
                <c:pt idx="276">
                  <c:v>0.82003839484652963</c:v>
                </c:pt>
                <c:pt idx="277">
                  <c:v>0.79984973875246146</c:v>
                </c:pt>
                <c:pt idx="278">
                  <c:v>0.79248471148516508</c:v>
                </c:pt>
                <c:pt idx="279">
                  <c:v>0.7984726502745626</c:v>
                </c:pt>
                <c:pt idx="280">
                  <c:v>0.80065734124546939</c:v>
                </c:pt>
                <c:pt idx="281">
                  <c:v>0.78748545946493143</c:v>
                </c:pt>
                <c:pt idx="282">
                  <c:v>0.81697317639234812</c:v>
                </c:pt>
                <c:pt idx="283">
                  <c:v>0.79809744147269901</c:v>
                </c:pt>
                <c:pt idx="284">
                  <c:v>0.78937409949432802</c:v>
                </c:pt>
                <c:pt idx="285">
                  <c:v>0.7770334563601734</c:v>
                </c:pt>
                <c:pt idx="286">
                  <c:v>0.74097260207452054</c:v>
                </c:pt>
                <c:pt idx="287">
                  <c:v>0.75215016604758356</c:v>
                </c:pt>
                <c:pt idx="288">
                  <c:v>0.79144846160854421</c:v>
                </c:pt>
                <c:pt idx="289">
                  <c:v>0.77484565950763973</c:v>
                </c:pt>
                <c:pt idx="290">
                  <c:v>0.72818042086356327</c:v>
                </c:pt>
                <c:pt idx="291">
                  <c:v>0.74684014511549646</c:v>
                </c:pt>
                <c:pt idx="292">
                  <c:v>0.70820724370295907</c:v>
                </c:pt>
                <c:pt idx="293">
                  <c:v>0.70873029671216425</c:v>
                </c:pt>
                <c:pt idx="294">
                  <c:v>0.71138499958589274</c:v>
                </c:pt>
                <c:pt idx="295">
                  <c:v>0.69437596123632239</c:v>
                </c:pt>
                <c:pt idx="296">
                  <c:v>0.75754064559668677</c:v>
                </c:pt>
                <c:pt idx="297">
                  <c:v>0.76924320008165836</c:v>
                </c:pt>
                <c:pt idx="298">
                  <c:v>0.80049378924305092</c:v>
                </c:pt>
                <c:pt idx="299">
                  <c:v>0.82837190291455098</c:v>
                </c:pt>
                <c:pt idx="300">
                  <c:v>0.83863515064477256</c:v>
                </c:pt>
                <c:pt idx="301">
                  <c:v>0.89333939324813338</c:v>
                </c:pt>
                <c:pt idx="302">
                  <c:v>0.89076751966719847</c:v>
                </c:pt>
                <c:pt idx="303">
                  <c:v>0.85731718526613898</c:v>
                </c:pt>
                <c:pt idx="304">
                  <c:v>0.86967036522837027</c:v>
                </c:pt>
                <c:pt idx="305">
                  <c:v>0.7974104157269345</c:v>
                </c:pt>
                <c:pt idx="306">
                  <c:v>0.80635003461680133</c:v>
                </c:pt>
                <c:pt idx="307">
                  <c:v>0.79254868407907186</c:v>
                </c:pt>
                <c:pt idx="308">
                  <c:v>0.73633885394860832</c:v>
                </c:pt>
                <c:pt idx="309">
                  <c:v>0.72644476588528317</c:v>
                </c:pt>
                <c:pt idx="310">
                  <c:v>0.70516221030573389</c:v>
                </c:pt>
                <c:pt idx="311">
                  <c:v>0.67377461591961907</c:v>
                </c:pt>
                <c:pt idx="312">
                  <c:v>0.74061048429579879</c:v>
                </c:pt>
                <c:pt idx="313">
                  <c:v>0.71574126233609481</c:v>
                </c:pt>
                <c:pt idx="314">
                  <c:v>0.72954107356239151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6955576"/>
        <c:axId val="306955968"/>
      </c:lineChart>
      <c:dateAx>
        <c:axId val="30695557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6955968"/>
        <c:crosses val="autoZero"/>
        <c:auto val="1"/>
        <c:lblOffset val="100"/>
        <c:baseTimeUnit val="months"/>
        <c:majorUnit val="2"/>
        <c:majorTimeUnit val="years"/>
        <c:minorUnit val="1"/>
        <c:minorTimeUnit val="years"/>
      </c:dateAx>
      <c:valAx>
        <c:axId val="306955968"/>
        <c:scaling>
          <c:orientation val="minMax"/>
          <c:min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6955576"/>
        <c:crosses val="autoZero"/>
        <c:crossBetween val="between"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RTA Member Production (000) YTD</a:t>
            </a:r>
          </a:p>
        </c:rich>
      </c:tx>
      <c:layout>
        <c:manualLayout>
          <c:xMode val="edge"/>
          <c:yMode val="edge"/>
          <c:x val="0.27290580045780699"/>
          <c:y val="1.3032853651914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1785028790787E-2"/>
          <c:y val="6.8965468858411899E-2"/>
          <c:w val="0.96737044145873297"/>
          <c:h val="0.87356260553988396"/>
        </c:manualLayout>
      </c:layout>
      <c:bar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data!$A$355:$A$356</c:f>
              <c:strCache>
                <c:ptCount val="2"/>
                <c:pt idx="0">
                  <c:v>J</c:v>
                </c:pt>
                <c:pt idx="1">
                  <c:v>F</c:v>
                </c:pt>
              </c:strCache>
            </c:strRef>
          </c:cat>
          <c:val>
            <c:numRef>
              <c:f>data!$D$319:$D$320</c:f>
              <c:numCache>
                <c:formatCode>_(* #,##0_);_(* \(#,##0\);_(* "-"??_);_(@_)</c:formatCode>
                <c:ptCount val="2"/>
                <c:pt idx="0">
                  <c:v>2061.2240000000002</c:v>
                </c:pt>
                <c:pt idx="1">
                  <c:v>3762.6890000000003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data!$A$355:$A$356</c:f>
              <c:strCache>
                <c:ptCount val="2"/>
                <c:pt idx="0">
                  <c:v>J</c:v>
                </c:pt>
                <c:pt idx="1">
                  <c:v>F</c:v>
                </c:pt>
              </c:strCache>
            </c:strRef>
          </c:cat>
          <c:val>
            <c:numRef>
              <c:f>data!$D$331:$D$332</c:f>
              <c:numCache>
                <c:formatCode>_(* #,##0_);_(* \(#,##0\);_(* "-"??_);_(@_)</c:formatCode>
                <c:ptCount val="2"/>
                <c:pt idx="0">
                  <c:v>1562.7860000000001</c:v>
                </c:pt>
                <c:pt idx="1">
                  <c:v>2990.8310000000001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7590048"/>
        <c:axId val="307598624"/>
      </c:barChart>
      <c:catAx>
        <c:axId val="30759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59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7598624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590048"/>
        <c:crosses val="autoZero"/>
        <c:crossBetween val="between"/>
        <c:majorUnit val="500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9966351819905402E-2"/>
          <c:y val="0.187424022655063"/>
          <c:w val="0.12667946257197699"/>
          <c:h val="8.04597136681472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 from RTA Members (000) YTD</a:t>
            </a:r>
          </a:p>
        </c:rich>
      </c:tx>
      <c:layout>
        <c:manualLayout>
          <c:xMode val="edge"/>
          <c:yMode val="edge"/>
          <c:x val="0.25559488088285598"/>
          <c:y val="2.025918635170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566639843873803E-2"/>
          <c:y val="6.7024348034399703E-2"/>
          <c:w val="0.97251635820454896"/>
          <c:h val="0.81769704601967697"/>
        </c:manualLayout>
      </c:layout>
      <c:bar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data!$A$355:$A$356</c:f>
              <c:strCache>
                <c:ptCount val="2"/>
                <c:pt idx="0">
                  <c:v>J</c:v>
                </c:pt>
                <c:pt idx="1">
                  <c:v>F</c:v>
                </c:pt>
              </c:strCache>
            </c:strRef>
          </c:cat>
          <c:val>
            <c:numRef>
              <c:f>data!$J$319:$J$320</c:f>
              <c:numCache>
                <c:formatCode>_(* #,##0_);_(* \(#,##0\);_(* "-"??_);_(@_)</c:formatCode>
                <c:ptCount val="2"/>
                <c:pt idx="0">
                  <c:v>1375.2980000000007</c:v>
                </c:pt>
                <c:pt idx="1">
                  <c:v>3413.6890000000003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data!$A$355:$A$356</c:f>
              <c:strCache>
                <c:ptCount val="2"/>
                <c:pt idx="0">
                  <c:v>J</c:v>
                </c:pt>
                <c:pt idx="1">
                  <c:v>F</c:v>
                </c:pt>
              </c:strCache>
            </c:strRef>
          </c:cat>
          <c:val>
            <c:numRef>
              <c:f>data!$J$331:$J$332</c:f>
              <c:numCache>
                <c:formatCode>_(* #,##0_);_(* \(#,##0\);_(* "-"??_);_(@_)</c:formatCode>
                <c:ptCount val="2"/>
                <c:pt idx="0">
                  <c:v>1842.0780000000013</c:v>
                </c:pt>
                <c:pt idx="1">
                  <c:v>3327.0550000000021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7655480"/>
        <c:axId val="307657912"/>
      </c:barChart>
      <c:catAx>
        <c:axId val="307655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657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7657912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655480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157207030249202E-2"/>
          <c:y val="0.184990004487781"/>
          <c:w val="0.13617187053708099"/>
          <c:h val="7.798539431275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Ties (000) Quarterly Totals</a:t>
            </a:r>
          </a:p>
        </c:rich>
      </c:tx>
      <c:layout>
        <c:manualLayout>
          <c:xMode val="edge"/>
          <c:yMode val="edge"/>
          <c:x val="0.31402188105883699"/>
          <c:y val="2.1567892248763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598901227739401E-2"/>
          <c:y val="0.17435935638130201"/>
          <c:w val="0.93597115918220597"/>
          <c:h val="0.51282163641559497"/>
        </c:manualLayout>
      </c:layout>
      <c:barChart>
        <c:barDir val="col"/>
        <c:grouping val="clustered"/>
        <c:varyColors val="0"/>
        <c:ser>
          <c:idx val="0"/>
          <c:order val="0"/>
          <c:tx>
            <c:v>Production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data!$S$39:$S$58</c:f>
              <c:strCache>
                <c:ptCount val="20"/>
                <c:pt idx="0">
                  <c:v>2009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2010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2011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2012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2013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</c:strCache>
            </c:strRef>
          </c:cat>
          <c:val>
            <c:numRef>
              <c:f>data!$T$39:$T$58</c:f>
              <c:numCache>
                <c:formatCode>#,##0</c:formatCode>
                <c:ptCount val="20"/>
                <c:pt idx="0">
                  <c:v>6691.3919999999998</c:v>
                </c:pt>
                <c:pt idx="1">
                  <c:v>6123.1760000000004</c:v>
                </c:pt>
                <c:pt idx="2">
                  <c:v>5351.7719999999999</c:v>
                </c:pt>
                <c:pt idx="3">
                  <c:v>3989.9489999999996</c:v>
                </c:pt>
                <c:pt idx="4">
                  <c:v>3333.6800000000003</c:v>
                </c:pt>
                <c:pt idx="5">
                  <c:v>3827.9810000000007</c:v>
                </c:pt>
                <c:pt idx="6">
                  <c:v>4818.7150000000001</c:v>
                </c:pt>
                <c:pt idx="7">
                  <c:v>5209.7240000000002</c:v>
                </c:pt>
                <c:pt idx="8">
                  <c:v>5299.8640000000005</c:v>
                </c:pt>
                <c:pt idx="9">
                  <c:v>5437.3620000000001</c:v>
                </c:pt>
                <c:pt idx="10">
                  <c:v>6171.8680000000004</c:v>
                </c:pt>
                <c:pt idx="11">
                  <c:v>5780.3239999999996</c:v>
                </c:pt>
                <c:pt idx="12">
                  <c:v>6051.3050000000003</c:v>
                </c:pt>
                <c:pt idx="13">
                  <c:v>6584.8970000000008</c:v>
                </c:pt>
                <c:pt idx="14">
                  <c:v>6750.6440000000002</c:v>
                </c:pt>
                <c:pt idx="15">
                  <c:v>5877.6049999999996</c:v>
                </c:pt>
                <c:pt idx="16">
                  <c:v>5487.558</c:v>
                </c:pt>
                <c:pt idx="17">
                  <c:v>5082.0379999999996</c:v>
                </c:pt>
                <c:pt idx="18">
                  <c:v>5474.1409999999996</c:v>
                </c:pt>
                <c:pt idx="19">
                  <c:v>5316.0280000000002</c:v>
                </c:pt>
              </c:numCache>
            </c:numRef>
          </c:val>
        </c:ser>
        <c:ser>
          <c:idx val="1"/>
          <c:order val="1"/>
          <c:tx>
            <c:v>Purchases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data!$S$39:$S$58</c:f>
              <c:strCache>
                <c:ptCount val="20"/>
                <c:pt idx="0">
                  <c:v>2009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2010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2011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2012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2013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</c:strCache>
            </c:strRef>
          </c:cat>
          <c:val>
            <c:numRef>
              <c:f>data!$V$39:$V$58</c:f>
              <c:numCache>
                <c:formatCode>#,##0</c:formatCode>
                <c:ptCount val="20"/>
                <c:pt idx="0">
                  <c:v>5590.7599999999984</c:v>
                </c:pt>
                <c:pt idx="1">
                  <c:v>5741.4049999999988</c:v>
                </c:pt>
                <c:pt idx="2">
                  <c:v>5050.331000000001</c:v>
                </c:pt>
                <c:pt idx="3">
                  <c:v>3221.5590000000007</c:v>
                </c:pt>
                <c:pt idx="4">
                  <c:v>4218.677999999999</c:v>
                </c:pt>
                <c:pt idx="5">
                  <c:v>5762.8860000000013</c:v>
                </c:pt>
                <c:pt idx="6">
                  <c:v>5584.9169999999995</c:v>
                </c:pt>
                <c:pt idx="7">
                  <c:v>4169.5010000000002</c:v>
                </c:pt>
                <c:pt idx="8">
                  <c:v>5056.5040000000017</c:v>
                </c:pt>
                <c:pt idx="9">
                  <c:v>5374.2449999999981</c:v>
                </c:pt>
                <c:pt idx="10">
                  <c:v>6368.8870000000024</c:v>
                </c:pt>
                <c:pt idx="11">
                  <c:v>4899.9450000000006</c:v>
                </c:pt>
                <c:pt idx="12">
                  <c:v>6180.1229999999996</c:v>
                </c:pt>
                <c:pt idx="13">
                  <c:v>6554.4890000000014</c:v>
                </c:pt>
                <c:pt idx="14">
                  <c:v>5799.6949999999997</c:v>
                </c:pt>
                <c:pt idx="15">
                  <c:v>4547.2439999999988</c:v>
                </c:pt>
                <c:pt idx="16">
                  <c:v>5575.0699999999988</c:v>
                </c:pt>
                <c:pt idx="17">
                  <c:v>6373.5230000000001</c:v>
                </c:pt>
                <c:pt idx="18">
                  <c:v>6643.0329999999994</c:v>
                </c:pt>
                <c:pt idx="19">
                  <c:v>6072.8250000000007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673968"/>
        <c:axId val="307354816"/>
      </c:barChart>
      <c:catAx>
        <c:axId val="30767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7354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673968"/>
        <c:crosses val="autoZero"/>
        <c:crossBetween val="between"/>
        <c:majorUnit val="2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685425964824441"/>
          <c:y val="0.87100394784168766"/>
          <c:w val="0.24670467173615501"/>
          <c:h val="8.20514618264951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Ties (000) - 12 month moving total </a:t>
            </a:r>
          </a:p>
        </c:rich>
      </c:tx>
      <c:layout>
        <c:manualLayout>
          <c:xMode val="edge"/>
          <c:yMode val="edge"/>
          <c:x val="0.28268537837563901"/>
          <c:y val="3.6478540741066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744386476669"/>
          <c:y val="0.174358537764078"/>
          <c:w val="0.61676586595766902"/>
          <c:h val="0.43589634441019498"/>
        </c:manualLayout>
      </c:layout>
      <c:lineChart>
        <c:grouping val="standard"/>
        <c:varyColors val="0"/>
        <c:ser>
          <c:idx val="0"/>
          <c:order val="0"/>
          <c:tx>
            <c:v>Production</c:v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data!$A$284:$A$332</c:f>
              <c:numCache>
                <c:formatCode>mmm\-yy</c:formatCode>
                <c:ptCount val="49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</c:numCache>
            </c:numRef>
          </c:cat>
          <c:val>
            <c:numRef>
              <c:f>data!$E$284:$E$332</c:f>
              <c:numCache>
                <c:formatCode>_(* #,##0_);_(* \(#,##0\);_(* "-"??_);_(@_)</c:formatCode>
                <c:ptCount val="49"/>
                <c:pt idx="0">
                  <c:v>19860.435000000001</c:v>
                </c:pt>
                <c:pt idx="1">
                  <c:v>18798.577000000001</c:v>
                </c:pt>
                <c:pt idx="2">
                  <c:v>17788.895000000004</c:v>
                </c:pt>
                <c:pt idx="3">
                  <c:v>17077.542000000001</c:v>
                </c:pt>
                <c:pt idx="4">
                  <c:v>16503.382000000001</c:v>
                </c:pt>
                <c:pt idx="5">
                  <c:v>16020.404</c:v>
                </c:pt>
                <c:pt idx="6">
                  <c:v>15856.581999999999</c:v>
                </c:pt>
                <c:pt idx="7">
                  <c:v>15970.325000000001</c:v>
                </c:pt>
                <c:pt idx="8">
                  <c:v>16313.459000000003</c:v>
                </c:pt>
                <c:pt idx="9">
                  <c:v>16710.849000000002</c:v>
                </c:pt>
                <c:pt idx="10">
                  <c:v>17190.100000000002</c:v>
                </c:pt>
                <c:pt idx="11">
                  <c:v>17714.519</c:v>
                </c:pt>
                <c:pt idx="12">
                  <c:v>18495.045000000002</c:v>
                </c:pt>
                <c:pt idx="13">
                  <c:v>19156.284000000003</c:v>
                </c:pt>
                <c:pt idx="14">
                  <c:v>19557.491000000002</c:v>
                </c:pt>
                <c:pt idx="15">
                  <c:v>20077.898000000001</c:v>
                </c:pt>
                <c:pt idx="16">
                  <c:v>20765.665000000001</c:v>
                </c:pt>
                <c:pt idx="17">
                  <c:v>21128.425000000003</c:v>
                </c:pt>
                <c:pt idx="18">
                  <c:v>21807.194</c:v>
                </c:pt>
                <c:pt idx="19">
                  <c:v>22118.818000000003</c:v>
                </c:pt>
                <c:pt idx="20">
                  <c:v>22265.055</c:v>
                </c:pt>
                <c:pt idx="21">
                  <c:v>22598.415000000001</c:v>
                </c:pt>
                <c:pt idx="22">
                  <c:v>22689.418000000001</c:v>
                </c:pt>
                <c:pt idx="23">
                  <c:v>22897.671000000002</c:v>
                </c:pt>
                <c:pt idx="24">
                  <c:v>23231.411</c:v>
                </c:pt>
                <c:pt idx="25">
                  <c:v>23440.859</c:v>
                </c:pt>
                <c:pt idx="26">
                  <c:v>23818.515000000003</c:v>
                </c:pt>
                <c:pt idx="27">
                  <c:v>24413.870999999999</c:v>
                </c:pt>
                <c:pt idx="28">
                  <c:v>24588.393999999997</c:v>
                </c:pt>
                <c:pt idx="29">
                  <c:v>24861.031999999996</c:v>
                </c:pt>
                <c:pt idx="30">
                  <c:v>25161.728999999996</c:v>
                </c:pt>
                <c:pt idx="31">
                  <c:v>25167.17</c:v>
                </c:pt>
                <c:pt idx="32">
                  <c:v>25447.845999999998</c:v>
                </c:pt>
                <c:pt idx="33">
                  <c:v>25381.393000000004</c:v>
                </c:pt>
                <c:pt idx="34">
                  <c:v>25264.451000000001</c:v>
                </c:pt>
                <c:pt idx="35">
                  <c:v>25405.25</c:v>
                </c:pt>
                <c:pt idx="36">
                  <c:v>25140.110000000004</c:v>
                </c:pt>
                <c:pt idx="37">
                  <c:v>24700.704000000002</c:v>
                </c:pt>
                <c:pt idx="38">
                  <c:v>24392.195999999996</c:v>
                </c:pt>
                <c:pt idx="39">
                  <c:v>23867.506999999998</c:v>
                </c:pt>
                <c:pt idx="40">
                  <c:v>23197.845000000001</c:v>
                </c:pt>
                <c:pt idx="41">
                  <c:v>22875.331000000002</c:v>
                </c:pt>
                <c:pt idx="42">
                  <c:v>22255.465</c:v>
                </c:pt>
                <c:pt idx="43">
                  <c:v>21921.342000000001</c:v>
                </c:pt>
                <c:pt idx="44">
                  <c:v>21717.58</c:v>
                </c:pt>
                <c:pt idx="45">
                  <c:v>21535.364000000001</c:v>
                </c:pt>
                <c:pt idx="46">
                  <c:v>21359.764999999999</c:v>
                </c:pt>
                <c:pt idx="47">
                  <c:v>20861.326999999997</c:v>
                </c:pt>
                <c:pt idx="48">
                  <c:v>20587.906999999999</c:v>
                </c:pt>
              </c:numCache>
            </c:numRef>
          </c:val>
          <c:smooth val="0"/>
        </c:ser>
        <c:ser>
          <c:idx val="1"/>
          <c:order val="1"/>
          <c:tx>
            <c:v>Purchases</c:v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data!$A$284:$A$332</c:f>
              <c:numCache>
                <c:formatCode>mmm\-yy</c:formatCode>
                <c:ptCount val="49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</c:numCache>
            </c:numRef>
          </c:cat>
          <c:val>
            <c:numRef>
              <c:f>data!$K$284:$K$332</c:f>
              <c:numCache>
                <c:formatCode>_(* #,##0_);_(* \(#,##0\);_(* "-"??_);_(@_)</c:formatCode>
                <c:ptCount val="49"/>
                <c:pt idx="0">
                  <c:v>18142.822</c:v>
                </c:pt>
                <c:pt idx="1">
                  <c:v>18231.973000000002</c:v>
                </c:pt>
                <c:pt idx="2">
                  <c:v>18042.422000000002</c:v>
                </c:pt>
                <c:pt idx="3">
                  <c:v>17685.593000000001</c:v>
                </c:pt>
                <c:pt idx="4">
                  <c:v>18253.454000000002</c:v>
                </c:pt>
                <c:pt idx="5">
                  <c:v>18107.793999999998</c:v>
                </c:pt>
                <c:pt idx="6">
                  <c:v>18239.400000000001</c:v>
                </c:pt>
                <c:pt idx="7">
                  <c:v>18788.04</c:v>
                </c:pt>
                <c:pt idx="8">
                  <c:v>19124.813000000002</c:v>
                </c:pt>
                <c:pt idx="9">
                  <c:v>19421.050000000003</c:v>
                </c:pt>
                <c:pt idx="10">
                  <c:v>19735.982</c:v>
                </c:pt>
                <c:pt idx="11">
                  <c:v>20267.368000000002</c:v>
                </c:pt>
                <c:pt idx="12">
                  <c:v>20662.733</c:v>
                </c:pt>
                <c:pt idx="13">
                  <c:v>20573.808000000001</c:v>
                </c:pt>
                <c:pt idx="14">
                  <c:v>20287.484</c:v>
                </c:pt>
                <c:pt idx="15">
                  <c:v>20655.189000000002</c:v>
                </c:pt>
                <c:pt idx="16">
                  <c:v>20185.166999999998</c:v>
                </c:pt>
                <c:pt idx="17">
                  <c:v>20475.060000000001</c:v>
                </c:pt>
                <c:pt idx="18">
                  <c:v>20700.174999999999</c:v>
                </c:pt>
                <c:pt idx="19">
                  <c:v>20969.137000000002</c:v>
                </c:pt>
                <c:pt idx="20">
                  <c:v>21828.659999999996</c:v>
                </c:pt>
                <c:pt idx="21">
                  <c:v>22076.202000000005</c:v>
                </c:pt>
                <c:pt idx="22">
                  <c:v>21699.581000000006</c:v>
                </c:pt>
                <c:pt idx="23">
                  <c:v>22034.885000000002</c:v>
                </c:pt>
                <c:pt idx="24">
                  <c:v>22917.925999999999</c:v>
                </c:pt>
                <c:pt idx="25">
                  <c:v>22823.200000000001</c:v>
                </c:pt>
                <c:pt idx="26">
                  <c:v>23452.563000000002</c:v>
                </c:pt>
                <c:pt idx="27">
                  <c:v>23806.877</c:v>
                </c:pt>
                <c:pt idx="28">
                  <c:v>24003.444</c:v>
                </c:pt>
                <c:pt idx="29">
                  <c:v>24316.990999999998</c:v>
                </c:pt>
                <c:pt idx="30">
                  <c:v>23613.628000000001</c:v>
                </c:pt>
                <c:pt idx="31">
                  <c:v>23434.251999999997</c:v>
                </c:pt>
                <c:pt idx="32">
                  <c:v>23117.150000000005</c:v>
                </c:pt>
                <c:pt idx="33">
                  <c:v>22963.606</c:v>
                </c:pt>
                <c:pt idx="34">
                  <c:v>23081.550999999999</c:v>
                </c:pt>
                <c:pt idx="35">
                  <c:v>22435.959000000003</c:v>
                </c:pt>
                <c:pt idx="36">
                  <c:v>22122.494999999999</c:v>
                </c:pt>
                <c:pt idx="37">
                  <c:v>22476.498</c:v>
                </c:pt>
                <c:pt idx="38">
                  <c:v>21929.786</c:v>
                </c:pt>
                <c:pt idx="39">
                  <c:v>22666.031999999999</c:v>
                </c:pt>
                <c:pt idx="40">
                  <c:v>22295.531999999999</c:v>
                </c:pt>
                <c:pt idx="41">
                  <c:v>22180.967999999997</c:v>
                </c:pt>
                <c:pt idx="42">
                  <c:v>23119.766</c:v>
                </c:pt>
                <c:pt idx="43">
                  <c:v>23138.87</c:v>
                </c:pt>
                <c:pt idx="44">
                  <c:v>23588.790999999994</c:v>
                </c:pt>
                <c:pt idx="45">
                  <c:v>24231.321</c:v>
                </c:pt>
                <c:pt idx="46">
                  <c:v>24664.451000000001</c:v>
                </c:pt>
                <c:pt idx="47">
                  <c:v>25131.231</c:v>
                </c:pt>
                <c:pt idx="48">
                  <c:v>24577.817000000003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355600"/>
        <c:axId val="307355992"/>
      </c:lineChart>
      <c:dateAx>
        <c:axId val="30735560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355992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307355992"/>
        <c:scaling>
          <c:orientation val="minMax"/>
          <c:max val="26000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355600"/>
        <c:crosses val="autoZero"/>
        <c:crossBetween val="between"/>
        <c:majorUnit val="2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41439736308905"/>
          <c:y val="0.73845968935374295"/>
          <c:w val="0.171656519328024"/>
          <c:h val="0.11282023031793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5" r="0.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Tie Inventories (000)</a:t>
            </a:r>
          </a:p>
        </c:rich>
      </c:tx>
      <c:layout>
        <c:manualLayout>
          <c:xMode val="edge"/>
          <c:yMode val="edge"/>
          <c:x val="0.35971752727567102"/>
          <c:y val="1.4380456092623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962973716120398E-2"/>
          <c:y val="0.12511195255066401"/>
          <c:w val="0.85295290974224902"/>
          <c:h val="0.45129668598632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  <a:effectLst>
                <a:outerShdw blurRad="50800" dist="38100" dir="2700000" algn="tl" rotWithShape="0">
                  <a:srgbClr val="000000">
                    <a:alpha val="43000"/>
                  </a:srgbClr>
                </a:outerShdw>
              </a:effectLst>
            </c:spPr>
          </c:marker>
          <c:cat>
            <c:numRef>
              <c:f>data!$A$282:$A$332</c:f>
              <c:numCache>
                <c:formatCode>mmm\-yy</c:formatCode>
                <c:ptCount val="51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</c:numCache>
            </c:numRef>
          </c:cat>
          <c:val>
            <c:numRef>
              <c:f>data!$F$282:$F$332</c:f>
              <c:numCache>
                <c:formatCode>#,##0</c:formatCode>
                <c:ptCount val="51"/>
                <c:pt idx="0">
                  <c:v>18730.145</c:v>
                </c:pt>
                <c:pt idx="1">
                  <c:v>18763.698</c:v>
                </c:pt>
                <c:pt idx="2">
                  <c:v>18542.588</c:v>
                </c:pt>
                <c:pt idx="3">
                  <c:v>17845.147000000001</c:v>
                </c:pt>
                <c:pt idx="4">
                  <c:v>16973.315999999999</c:v>
                </c:pt>
                <c:pt idx="5">
                  <c:v>16842.952000000001</c:v>
                </c:pt>
                <c:pt idx="6">
                  <c:v>15910.242</c:v>
                </c:pt>
                <c:pt idx="7">
                  <c:v>15687.728000000001</c:v>
                </c:pt>
                <c:pt idx="8">
                  <c:v>15233.163</c:v>
                </c:pt>
                <c:pt idx="9">
                  <c:v>15144.04</c:v>
                </c:pt>
                <c:pt idx="10">
                  <c:v>15738.044</c:v>
                </c:pt>
                <c:pt idx="11">
                  <c:v>16082.406000000001</c:v>
                </c:pt>
                <c:pt idx="12">
                  <c:v>16184.263000000001</c:v>
                </c:pt>
                <c:pt idx="13">
                  <c:v>16210.849</c:v>
                </c:pt>
                <c:pt idx="14">
                  <c:v>16374.9</c:v>
                </c:pt>
                <c:pt idx="15">
                  <c:v>16427.623</c:v>
                </c:pt>
                <c:pt idx="16">
                  <c:v>16243.323</c:v>
                </c:pt>
                <c:pt idx="17">
                  <c:v>16265.661</c:v>
                </c:pt>
                <c:pt idx="18">
                  <c:v>16490.740000000002</c:v>
                </c:pt>
                <c:pt idx="19">
                  <c:v>16341.093000000001</c:v>
                </c:pt>
                <c:pt idx="20">
                  <c:v>16340.182000000001</c:v>
                </c:pt>
                <c:pt idx="21">
                  <c:v>16293.721</c:v>
                </c:pt>
                <c:pt idx="22">
                  <c:v>16174.439</c:v>
                </c:pt>
                <c:pt idx="23">
                  <c:v>16604.618999999999</c:v>
                </c:pt>
                <c:pt idx="24">
                  <c:v>17174.099999999999</c:v>
                </c:pt>
                <c:pt idx="25">
                  <c:v>17073.634999999998</c:v>
                </c:pt>
                <c:pt idx="26">
                  <c:v>16688.384999999998</c:v>
                </c:pt>
                <c:pt idx="27">
                  <c:v>17045.281999999999</c:v>
                </c:pt>
                <c:pt idx="28">
                  <c:v>16609.275000000001</c:v>
                </c:pt>
                <c:pt idx="29">
                  <c:v>16872.654999999999</c:v>
                </c:pt>
                <c:pt idx="30">
                  <c:v>17075.689999999999</c:v>
                </c:pt>
                <c:pt idx="31">
                  <c:v>16885.133999999998</c:v>
                </c:pt>
                <c:pt idx="32">
                  <c:v>17888.282999999999</c:v>
                </c:pt>
                <c:pt idx="33">
                  <c:v>18026.638999999999</c:v>
                </c:pt>
                <c:pt idx="34">
                  <c:v>18505.134999999998</c:v>
                </c:pt>
                <c:pt idx="35">
                  <c:v>19022.405999999999</c:v>
                </c:pt>
                <c:pt idx="36">
                  <c:v>19357</c:v>
                </c:pt>
                <c:pt idx="37">
                  <c:v>20042.925999999999</c:v>
                </c:pt>
                <c:pt idx="38">
                  <c:v>19706</c:v>
                </c:pt>
                <c:pt idx="39">
                  <c:v>19269.488000000001</c:v>
                </c:pt>
                <c:pt idx="40">
                  <c:v>19071.685000000001</c:v>
                </c:pt>
                <c:pt idx="41">
                  <c:v>18074.13</c:v>
                </c:pt>
                <c:pt idx="42">
                  <c:v>17978.003000000001</c:v>
                </c:pt>
                <c:pt idx="43">
                  <c:v>17579.496999999999</c:v>
                </c:pt>
                <c:pt idx="44">
                  <c:v>17023.982</c:v>
                </c:pt>
                <c:pt idx="45">
                  <c:v>16809.111000000001</c:v>
                </c:pt>
                <c:pt idx="46">
                  <c:v>16633.923999999999</c:v>
                </c:pt>
                <c:pt idx="47">
                  <c:v>16326.449000000001</c:v>
                </c:pt>
                <c:pt idx="48">
                  <c:v>18266.751</c:v>
                </c:pt>
                <c:pt idx="49">
                  <c:v>17987.458999999999</c:v>
                </c:pt>
                <c:pt idx="50">
                  <c:v>17930.526999999998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356776"/>
        <c:axId val="307357168"/>
      </c:lineChart>
      <c:dateAx>
        <c:axId val="30735677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07357168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307357168"/>
        <c:scaling>
          <c:orientation val="minMax"/>
          <c:min val="1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07356776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Inventory to Sales Ratio</a:t>
            </a:r>
          </a:p>
        </c:rich>
      </c:tx>
      <c:layout>
        <c:manualLayout>
          <c:xMode val="edge"/>
          <c:yMode val="edge"/>
          <c:x val="0.33526294071488499"/>
          <c:y val="7.42556187099129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704297387272804E-2"/>
          <c:y val="0.14170086005483301"/>
          <c:w val="0.81561660198834895"/>
          <c:h val="0.4251025801644989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  <a:effectLst>
                <a:outerShdw blurRad="50800" dist="38100" dir="2700000" algn="tl" rotWithShape="0">
                  <a:srgbClr val="000000">
                    <a:alpha val="43000"/>
                  </a:srgbClr>
                </a:outerShdw>
              </a:effectLst>
            </c:spPr>
          </c:marker>
          <c:cat>
            <c:numRef>
              <c:f>data!$A$284:$A$332</c:f>
              <c:numCache>
                <c:formatCode>mmm\-yy</c:formatCode>
                <c:ptCount val="49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</c:numCache>
            </c:numRef>
          </c:cat>
          <c:val>
            <c:numRef>
              <c:f>data!$O$284:$O$332</c:f>
              <c:numCache>
                <c:formatCode>0.00</c:formatCode>
                <c:ptCount val="49"/>
                <c:pt idx="0">
                  <c:v>1.0220343891374781</c:v>
                </c:pt>
                <c:pt idx="1">
                  <c:v>0.97878309714477962</c:v>
                </c:pt>
                <c:pt idx="2">
                  <c:v>0.94074487338784096</c:v>
                </c:pt>
                <c:pt idx="3">
                  <c:v>0.95235438246260673</c:v>
                </c:pt>
                <c:pt idx="4">
                  <c:v>0.87162911742621418</c:v>
                </c:pt>
                <c:pt idx="5">
                  <c:v>0.86635224588925641</c:v>
                </c:pt>
                <c:pt idx="6">
                  <c:v>0.83517895325504121</c:v>
                </c:pt>
                <c:pt idx="7">
                  <c:v>0.80604682553369056</c:v>
                </c:pt>
                <c:pt idx="8">
                  <c:v>0.82291230769158363</c:v>
                </c:pt>
                <c:pt idx="9">
                  <c:v>0.82809147806117578</c:v>
                </c:pt>
                <c:pt idx="10">
                  <c:v>0.82003839484652963</c:v>
                </c:pt>
                <c:pt idx="11">
                  <c:v>0.79984973875246146</c:v>
                </c:pt>
                <c:pt idx="12">
                  <c:v>0.79248471148516508</c:v>
                </c:pt>
                <c:pt idx="13">
                  <c:v>0.7984726502745626</c:v>
                </c:pt>
                <c:pt idx="14">
                  <c:v>0.80065734124546939</c:v>
                </c:pt>
                <c:pt idx="15">
                  <c:v>0.78748545946493143</c:v>
                </c:pt>
                <c:pt idx="16">
                  <c:v>0.81697317639234812</c:v>
                </c:pt>
                <c:pt idx="17">
                  <c:v>0.79809744147269901</c:v>
                </c:pt>
                <c:pt idx="18">
                  <c:v>0.78937409949432802</c:v>
                </c:pt>
                <c:pt idx="19">
                  <c:v>0.7770334563601734</c:v>
                </c:pt>
                <c:pt idx="20">
                  <c:v>0.74097260207452054</c:v>
                </c:pt>
                <c:pt idx="21">
                  <c:v>0.75215016604758356</c:v>
                </c:pt>
                <c:pt idx="22">
                  <c:v>0.79144846160854421</c:v>
                </c:pt>
                <c:pt idx="23">
                  <c:v>0.77484565950763973</c:v>
                </c:pt>
                <c:pt idx="24">
                  <c:v>0.72818042086356327</c:v>
                </c:pt>
                <c:pt idx="25">
                  <c:v>0.74684014511549646</c:v>
                </c:pt>
                <c:pt idx="26">
                  <c:v>0.70820724370295907</c:v>
                </c:pt>
                <c:pt idx="27">
                  <c:v>0.70873029671216425</c:v>
                </c:pt>
                <c:pt idx="28">
                  <c:v>0.71138499958589274</c:v>
                </c:pt>
                <c:pt idx="29">
                  <c:v>0.69437596123632239</c:v>
                </c:pt>
                <c:pt idx="30">
                  <c:v>0.75754064559668677</c:v>
                </c:pt>
                <c:pt idx="31">
                  <c:v>0.76924320008165836</c:v>
                </c:pt>
                <c:pt idx="32">
                  <c:v>0.80049378924305092</c:v>
                </c:pt>
                <c:pt idx="33">
                  <c:v>0.82837190291455098</c:v>
                </c:pt>
                <c:pt idx="34">
                  <c:v>0.83863515064477256</c:v>
                </c:pt>
                <c:pt idx="35">
                  <c:v>0.89333939324813338</c:v>
                </c:pt>
                <c:pt idx="36">
                  <c:v>0.89076751966719847</c:v>
                </c:pt>
                <c:pt idx="37">
                  <c:v>0.85731718526613898</c:v>
                </c:pt>
                <c:pt idx="38">
                  <c:v>0.86967036522837027</c:v>
                </c:pt>
                <c:pt idx="39">
                  <c:v>0.7974104157269345</c:v>
                </c:pt>
                <c:pt idx="40">
                  <c:v>0.80635003461680133</c:v>
                </c:pt>
                <c:pt idx="41">
                  <c:v>0.79254868407907186</c:v>
                </c:pt>
                <c:pt idx="42">
                  <c:v>0.73633885394860832</c:v>
                </c:pt>
                <c:pt idx="43">
                  <c:v>0.72644476588528317</c:v>
                </c:pt>
                <c:pt idx="44">
                  <c:v>0.70516221030573389</c:v>
                </c:pt>
                <c:pt idx="45">
                  <c:v>0.67377461591961907</c:v>
                </c:pt>
                <c:pt idx="46">
                  <c:v>0.74061048429579879</c:v>
                </c:pt>
                <c:pt idx="47">
                  <c:v>0.71574126233609481</c:v>
                </c:pt>
                <c:pt idx="48">
                  <c:v>0.72954107356239151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357952"/>
        <c:axId val="307358344"/>
      </c:lineChart>
      <c:dateAx>
        <c:axId val="3073579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07358344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307358344"/>
        <c:scaling>
          <c:orientation val="minMax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07357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Calendar Year:  Wood Crossties (thousands)</a:t>
            </a:r>
          </a:p>
        </c:rich>
      </c:tx>
      <c:layout>
        <c:manualLayout>
          <c:xMode val="edge"/>
          <c:yMode val="edge"/>
          <c:x val="0.236499822469141"/>
          <c:y val="1.51042496092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18290258449298E-2"/>
          <c:y val="0.14814829699184301"/>
          <c:w val="0.86679920477137196"/>
          <c:h val="0.46502104333550698"/>
        </c:manualLayout>
      </c:layout>
      <c:lineChart>
        <c:grouping val="standard"/>
        <c:varyColors val="0"/>
        <c:ser>
          <c:idx val="0"/>
          <c:order val="0"/>
          <c:tx>
            <c:v>Production</c:v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data!$X$15:$X$41</c:f>
              <c:numCache>
                <c:formatCode>0</c:formatCode>
                <c:ptCount val="27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</c:numCache>
            </c:numRef>
          </c:cat>
          <c:val>
            <c:numRef>
              <c:f>data!$Y$15:$Y$41</c:f>
              <c:numCache>
                <c:formatCode>#,##0</c:formatCode>
                <c:ptCount val="27"/>
                <c:pt idx="0">
                  <c:v>13059</c:v>
                </c:pt>
                <c:pt idx="1">
                  <c:v>17325</c:v>
                </c:pt>
                <c:pt idx="2">
                  <c:v>15906</c:v>
                </c:pt>
                <c:pt idx="3">
                  <c:v>15353</c:v>
                </c:pt>
                <c:pt idx="4">
                  <c:v>14910</c:v>
                </c:pt>
                <c:pt idx="5">
                  <c:v>13943</c:v>
                </c:pt>
                <c:pt idx="6">
                  <c:v>15980</c:v>
                </c:pt>
                <c:pt idx="7">
                  <c:v>18280</c:v>
                </c:pt>
                <c:pt idx="8">
                  <c:v>17157</c:v>
                </c:pt>
                <c:pt idx="9">
                  <c:v>16490</c:v>
                </c:pt>
                <c:pt idx="10">
                  <c:v>17188</c:v>
                </c:pt>
                <c:pt idx="11">
                  <c:v>20099</c:v>
                </c:pt>
                <c:pt idx="12">
                  <c:v>16256</c:v>
                </c:pt>
                <c:pt idx="13">
                  <c:v>13983.1</c:v>
                </c:pt>
                <c:pt idx="14">
                  <c:v>14957</c:v>
                </c:pt>
                <c:pt idx="15">
                  <c:v>17467.591</c:v>
                </c:pt>
                <c:pt idx="16">
                  <c:v>17213.927999999996</c:v>
                </c:pt>
                <c:pt idx="17">
                  <c:v>19338.370000000003</c:v>
                </c:pt>
                <c:pt idx="18">
                  <c:v>19260.618999999999</c:v>
                </c:pt>
                <c:pt idx="19">
                  <c:v>22448.547999999999</c:v>
                </c:pt>
                <c:pt idx="20">
                  <c:v>20471.092000000001</c:v>
                </c:pt>
                <c:pt idx="21">
                  <c:v>20258.460000000003</c:v>
                </c:pt>
                <c:pt idx="22">
                  <c:v>22156.288999999997</c:v>
                </c:pt>
                <c:pt idx="23">
                  <c:v>17190.100000000002</c:v>
                </c:pt>
                <c:pt idx="24">
                  <c:v>22689.418000000001</c:v>
                </c:pt>
                <c:pt idx="25">
                  <c:v>25264.451000000001</c:v>
                </c:pt>
                <c:pt idx="26">
                  <c:v>21359.764999999999</c:v>
                </c:pt>
              </c:numCache>
            </c:numRef>
          </c:val>
          <c:smooth val="0"/>
        </c:ser>
        <c:ser>
          <c:idx val="1"/>
          <c:order val="1"/>
          <c:tx>
            <c:v>Purchases</c:v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data!$X$15:$X$41</c:f>
              <c:numCache>
                <c:formatCode>0</c:formatCode>
                <c:ptCount val="27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</c:numCache>
            </c:numRef>
          </c:cat>
          <c:val>
            <c:numRef>
              <c:f>data!$AB$15:$AB$41</c:f>
              <c:numCache>
                <c:formatCode>#,##0</c:formatCode>
                <c:ptCount val="27"/>
                <c:pt idx="0">
                  <c:v>16814</c:v>
                </c:pt>
                <c:pt idx="1">
                  <c:v>16665</c:v>
                </c:pt>
                <c:pt idx="2">
                  <c:v>15972</c:v>
                </c:pt>
                <c:pt idx="3">
                  <c:v>14898</c:v>
                </c:pt>
                <c:pt idx="4">
                  <c:v>15613</c:v>
                </c:pt>
                <c:pt idx="5">
                  <c:v>14841</c:v>
                </c:pt>
                <c:pt idx="6">
                  <c:v>16113</c:v>
                </c:pt>
                <c:pt idx="7">
                  <c:v>16600</c:v>
                </c:pt>
                <c:pt idx="8">
                  <c:v>16131</c:v>
                </c:pt>
                <c:pt idx="9">
                  <c:v>17539</c:v>
                </c:pt>
                <c:pt idx="10">
                  <c:v>17439</c:v>
                </c:pt>
                <c:pt idx="11">
                  <c:v>16950</c:v>
                </c:pt>
                <c:pt idx="12">
                  <c:v>15640</c:v>
                </c:pt>
                <c:pt idx="13">
                  <c:v>14235.1</c:v>
                </c:pt>
                <c:pt idx="14">
                  <c:v>15981</c:v>
                </c:pt>
                <c:pt idx="15">
                  <c:v>16685.945</c:v>
                </c:pt>
                <c:pt idx="16">
                  <c:v>17193.927</c:v>
                </c:pt>
                <c:pt idx="17">
                  <c:v>17749.231000000003</c:v>
                </c:pt>
                <c:pt idx="18">
                  <c:v>18744.891000000003</c:v>
                </c:pt>
                <c:pt idx="19">
                  <c:v>21332.774999999998</c:v>
                </c:pt>
                <c:pt idx="20">
                  <c:v>20301.695999999996</c:v>
                </c:pt>
                <c:pt idx="21">
                  <c:v>20896.232</c:v>
                </c:pt>
                <c:pt idx="22">
                  <c:v>19604.055</c:v>
                </c:pt>
                <c:pt idx="23">
                  <c:v>19735.982</c:v>
                </c:pt>
                <c:pt idx="24">
                  <c:v>21699.581000000006</c:v>
                </c:pt>
                <c:pt idx="25">
                  <c:v>23081.550999999999</c:v>
                </c:pt>
                <c:pt idx="26">
                  <c:v>24664.451000000001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469552"/>
        <c:axId val="307469944"/>
      </c:lineChart>
      <c:catAx>
        <c:axId val="3074695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469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7469944"/>
        <c:scaling>
          <c:orientation val="minMax"/>
          <c:max val="26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469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570576540755504"/>
          <c:y val="0.81893086392713099"/>
          <c:w val="0.198807157057654"/>
          <c:h val="0.135802605575855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Production - thousands of Ties</a:t>
            </a:r>
          </a:p>
        </c:rich>
      </c:tx>
      <c:layout>
        <c:manualLayout>
          <c:xMode val="edge"/>
          <c:yMode val="edge"/>
          <c:x val="0.23539291730324799"/>
          <c:y val="4.4716060819194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4008908686001"/>
          <c:y val="0.15199985156264501"/>
          <c:w val="0.85077951002227203"/>
          <c:h val="0.6519993632818720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data!$P$19:$P$332</c:f>
              <c:numCache>
                <c:formatCode>0</c:formatCode>
                <c:ptCount val="314"/>
                <c:pt idx="0">
                  <c:v>1988</c:v>
                </c:pt>
                <c:pt idx="12">
                  <c:v>1989</c:v>
                </c:pt>
                <c:pt idx="24">
                  <c:v>1990</c:v>
                </c:pt>
                <c:pt idx="36">
                  <c:v>1991</c:v>
                </c:pt>
                <c:pt idx="48">
                  <c:v>1992</c:v>
                </c:pt>
                <c:pt idx="60">
                  <c:v>1993</c:v>
                </c:pt>
                <c:pt idx="72">
                  <c:v>1994</c:v>
                </c:pt>
                <c:pt idx="84">
                  <c:v>1995</c:v>
                </c:pt>
                <c:pt idx="96">
                  <c:v>1996</c:v>
                </c:pt>
                <c:pt idx="108">
                  <c:v>1997</c:v>
                </c:pt>
                <c:pt idx="120">
                  <c:v>1998</c:v>
                </c:pt>
                <c:pt idx="132">
                  <c:v>1999</c:v>
                </c:pt>
                <c:pt idx="144">
                  <c:v>2000</c:v>
                </c:pt>
                <c:pt idx="156">
                  <c:v>2001</c:v>
                </c:pt>
                <c:pt idx="168" formatCode="General">
                  <c:v>2002</c:v>
                </c:pt>
                <c:pt idx="180">
                  <c:v>2003</c:v>
                </c:pt>
                <c:pt idx="192">
                  <c:v>2004</c:v>
                </c:pt>
                <c:pt idx="204">
                  <c:v>2005</c:v>
                </c:pt>
                <c:pt idx="216">
                  <c:v>2006</c:v>
                </c:pt>
                <c:pt idx="228">
                  <c:v>2007</c:v>
                </c:pt>
                <c:pt idx="240">
                  <c:v>2008</c:v>
                </c:pt>
                <c:pt idx="252">
                  <c:v>2009</c:v>
                </c:pt>
                <c:pt idx="264">
                  <c:v>2010</c:v>
                </c:pt>
                <c:pt idx="276">
                  <c:v>2011</c:v>
                </c:pt>
                <c:pt idx="288">
                  <c:v>2012</c:v>
                </c:pt>
                <c:pt idx="300">
                  <c:v>2013</c:v>
                </c:pt>
                <c:pt idx="312">
                  <c:v>2014</c:v>
                </c:pt>
              </c:numCache>
            </c:numRef>
          </c:cat>
          <c:val>
            <c:numRef>
              <c:f>data!$E$19:$E$332</c:f>
              <c:numCache>
                <c:formatCode>_(* #,##0_);_(* \(#,##0\);_(* "-"??_);_(@_)</c:formatCode>
                <c:ptCount val="314"/>
                <c:pt idx="0">
                  <c:v>13298</c:v>
                </c:pt>
                <c:pt idx="1">
                  <c:v>13613</c:v>
                </c:pt>
                <c:pt idx="2">
                  <c:v>14036</c:v>
                </c:pt>
                <c:pt idx="3">
                  <c:v>14095</c:v>
                </c:pt>
                <c:pt idx="4">
                  <c:v>14552</c:v>
                </c:pt>
                <c:pt idx="5">
                  <c:v>15129</c:v>
                </c:pt>
                <c:pt idx="6">
                  <c:v>15453</c:v>
                </c:pt>
                <c:pt idx="7">
                  <c:v>15821</c:v>
                </c:pt>
                <c:pt idx="8">
                  <c:v>16239</c:v>
                </c:pt>
                <c:pt idx="9">
                  <c:v>17103</c:v>
                </c:pt>
                <c:pt idx="10">
                  <c:v>17396</c:v>
                </c:pt>
                <c:pt idx="11">
                  <c:v>17325</c:v>
                </c:pt>
                <c:pt idx="12">
                  <c:v>17470</c:v>
                </c:pt>
                <c:pt idx="13">
                  <c:v>17468</c:v>
                </c:pt>
                <c:pt idx="14">
                  <c:v>17520</c:v>
                </c:pt>
                <c:pt idx="15">
                  <c:v>17623</c:v>
                </c:pt>
                <c:pt idx="16">
                  <c:v>17580</c:v>
                </c:pt>
                <c:pt idx="17">
                  <c:v>17470</c:v>
                </c:pt>
                <c:pt idx="18">
                  <c:v>17146</c:v>
                </c:pt>
                <c:pt idx="19">
                  <c:v>17161</c:v>
                </c:pt>
                <c:pt idx="20">
                  <c:v>16951</c:v>
                </c:pt>
                <c:pt idx="21">
                  <c:v>16166</c:v>
                </c:pt>
                <c:pt idx="22">
                  <c:v>16071</c:v>
                </c:pt>
                <c:pt idx="23">
                  <c:v>15906</c:v>
                </c:pt>
                <c:pt idx="24">
                  <c:v>15869</c:v>
                </c:pt>
                <c:pt idx="25">
                  <c:v>15914</c:v>
                </c:pt>
                <c:pt idx="26">
                  <c:v>15868</c:v>
                </c:pt>
                <c:pt idx="27">
                  <c:v>15812</c:v>
                </c:pt>
                <c:pt idx="28">
                  <c:v>15656</c:v>
                </c:pt>
                <c:pt idx="29">
                  <c:v>15368</c:v>
                </c:pt>
                <c:pt idx="30">
                  <c:v>15531</c:v>
                </c:pt>
                <c:pt idx="31">
                  <c:v>15596</c:v>
                </c:pt>
                <c:pt idx="32">
                  <c:v>15400</c:v>
                </c:pt>
                <c:pt idx="33">
                  <c:v>15410</c:v>
                </c:pt>
                <c:pt idx="34">
                  <c:v>15322</c:v>
                </c:pt>
                <c:pt idx="35">
                  <c:v>15353</c:v>
                </c:pt>
                <c:pt idx="36">
                  <c:v>15299</c:v>
                </c:pt>
                <c:pt idx="37">
                  <c:v>15313</c:v>
                </c:pt>
                <c:pt idx="38">
                  <c:v>15269</c:v>
                </c:pt>
                <c:pt idx="39">
                  <c:v>15352</c:v>
                </c:pt>
                <c:pt idx="40">
                  <c:v>15508</c:v>
                </c:pt>
                <c:pt idx="41">
                  <c:v>15484</c:v>
                </c:pt>
                <c:pt idx="42">
                  <c:v>15445</c:v>
                </c:pt>
                <c:pt idx="43">
                  <c:v>15255</c:v>
                </c:pt>
                <c:pt idx="44">
                  <c:v>15241</c:v>
                </c:pt>
                <c:pt idx="45">
                  <c:v>15209</c:v>
                </c:pt>
                <c:pt idx="46">
                  <c:v>15023</c:v>
                </c:pt>
                <c:pt idx="47">
                  <c:v>14910</c:v>
                </c:pt>
                <c:pt idx="48">
                  <c:v>15103</c:v>
                </c:pt>
                <c:pt idx="49">
                  <c:v>15050</c:v>
                </c:pt>
                <c:pt idx="50">
                  <c:v>15135</c:v>
                </c:pt>
                <c:pt idx="51">
                  <c:v>14888</c:v>
                </c:pt>
                <c:pt idx="52">
                  <c:v>14713</c:v>
                </c:pt>
                <c:pt idx="53">
                  <c:v>14549</c:v>
                </c:pt>
                <c:pt idx="54">
                  <c:v>14574</c:v>
                </c:pt>
                <c:pt idx="55">
                  <c:v>14269</c:v>
                </c:pt>
                <c:pt idx="56">
                  <c:v>14214</c:v>
                </c:pt>
                <c:pt idx="57">
                  <c:v>14079</c:v>
                </c:pt>
                <c:pt idx="58">
                  <c:v>13946</c:v>
                </c:pt>
                <c:pt idx="59">
                  <c:v>13943</c:v>
                </c:pt>
                <c:pt idx="60">
                  <c:v>13620</c:v>
                </c:pt>
                <c:pt idx="61">
                  <c:v>13569</c:v>
                </c:pt>
                <c:pt idx="62">
                  <c:v>13340</c:v>
                </c:pt>
                <c:pt idx="63">
                  <c:v>13504</c:v>
                </c:pt>
                <c:pt idx="64">
                  <c:v>13481</c:v>
                </c:pt>
                <c:pt idx="65">
                  <c:v>13797</c:v>
                </c:pt>
                <c:pt idx="66">
                  <c:v>13989</c:v>
                </c:pt>
                <c:pt idx="67">
                  <c:v>14432</c:v>
                </c:pt>
                <c:pt idx="68">
                  <c:v>14873</c:v>
                </c:pt>
                <c:pt idx="69">
                  <c:v>15260</c:v>
                </c:pt>
                <c:pt idx="70">
                  <c:v>15641</c:v>
                </c:pt>
                <c:pt idx="71">
                  <c:v>15980</c:v>
                </c:pt>
                <c:pt idx="72">
                  <c:v>16256</c:v>
                </c:pt>
                <c:pt idx="73">
                  <c:v>16466</c:v>
                </c:pt>
                <c:pt idx="74">
                  <c:v>17054</c:v>
                </c:pt>
                <c:pt idx="75">
                  <c:v>17574</c:v>
                </c:pt>
                <c:pt idx="76">
                  <c:v>18062</c:v>
                </c:pt>
                <c:pt idx="77">
                  <c:v>18451</c:v>
                </c:pt>
                <c:pt idx="78">
                  <c:v>18618</c:v>
                </c:pt>
                <c:pt idx="79">
                  <c:v>18754</c:v>
                </c:pt>
                <c:pt idx="80">
                  <c:v>18702</c:v>
                </c:pt>
                <c:pt idx="81">
                  <c:v>18488</c:v>
                </c:pt>
                <c:pt idx="82">
                  <c:v>18404</c:v>
                </c:pt>
                <c:pt idx="83">
                  <c:v>18280</c:v>
                </c:pt>
                <c:pt idx="84">
                  <c:v>18315</c:v>
                </c:pt>
                <c:pt idx="85">
                  <c:v>18263</c:v>
                </c:pt>
                <c:pt idx="86">
                  <c:v>18087</c:v>
                </c:pt>
                <c:pt idx="87">
                  <c:v>17804</c:v>
                </c:pt>
                <c:pt idx="88">
                  <c:v>17586</c:v>
                </c:pt>
                <c:pt idx="89">
                  <c:v>17349</c:v>
                </c:pt>
                <c:pt idx="90">
                  <c:v>17082</c:v>
                </c:pt>
                <c:pt idx="91">
                  <c:v>16908</c:v>
                </c:pt>
                <c:pt idx="92">
                  <c:v>16945</c:v>
                </c:pt>
                <c:pt idx="93">
                  <c:v>17055</c:v>
                </c:pt>
                <c:pt idx="94">
                  <c:v>17076</c:v>
                </c:pt>
                <c:pt idx="95">
                  <c:v>17157</c:v>
                </c:pt>
                <c:pt idx="96">
                  <c:v>17157</c:v>
                </c:pt>
                <c:pt idx="97">
                  <c:v>17246</c:v>
                </c:pt>
                <c:pt idx="98">
                  <c:v>17345</c:v>
                </c:pt>
                <c:pt idx="99">
                  <c:v>17421</c:v>
                </c:pt>
                <c:pt idx="100">
                  <c:v>17552</c:v>
                </c:pt>
                <c:pt idx="101">
                  <c:v>17389</c:v>
                </c:pt>
                <c:pt idx="102">
                  <c:v>17467</c:v>
                </c:pt>
                <c:pt idx="103">
                  <c:v>17359</c:v>
                </c:pt>
                <c:pt idx="104">
                  <c:v>17039</c:v>
                </c:pt>
                <c:pt idx="105">
                  <c:v>17049</c:v>
                </c:pt>
                <c:pt idx="106">
                  <c:v>16842</c:v>
                </c:pt>
                <c:pt idx="107">
                  <c:v>16490</c:v>
                </c:pt>
                <c:pt idx="108">
                  <c:v>16125</c:v>
                </c:pt>
                <c:pt idx="109">
                  <c:v>16022</c:v>
                </c:pt>
                <c:pt idx="110">
                  <c:v>15618</c:v>
                </c:pt>
                <c:pt idx="111">
                  <c:v>15657</c:v>
                </c:pt>
                <c:pt idx="112">
                  <c:v>15473</c:v>
                </c:pt>
                <c:pt idx="113">
                  <c:v>15399</c:v>
                </c:pt>
                <c:pt idx="114">
                  <c:v>15558</c:v>
                </c:pt>
                <c:pt idx="115">
                  <c:v>15966</c:v>
                </c:pt>
                <c:pt idx="116">
                  <c:v>16344</c:v>
                </c:pt>
                <c:pt idx="117">
                  <c:v>16521</c:v>
                </c:pt>
                <c:pt idx="118">
                  <c:v>16693</c:v>
                </c:pt>
                <c:pt idx="119">
                  <c:v>17188</c:v>
                </c:pt>
                <c:pt idx="120">
                  <c:v>17666</c:v>
                </c:pt>
                <c:pt idx="121">
                  <c:v>17940</c:v>
                </c:pt>
                <c:pt idx="122">
                  <c:v>18356</c:v>
                </c:pt>
                <c:pt idx="123">
                  <c:v>18585</c:v>
                </c:pt>
                <c:pt idx="124">
                  <c:v>18742</c:v>
                </c:pt>
                <c:pt idx="125">
                  <c:v>19179</c:v>
                </c:pt>
                <c:pt idx="126">
                  <c:v>19354</c:v>
                </c:pt>
                <c:pt idx="127">
                  <c:v>19252</c:v>
                </c:pt>
                <c:pt idx="128">
                  <c:v>19468</c:v>
                </c:pt>
                <c:pt idx="129">
                  <c:v>19619</c:v>
                </c:pt>
                <c:pt idx="130">
                  <c:v>19925</c:v>
                </c:pt>
                <c:pt idx="131">
                  <c:v>20099</c:v>
                </c:pt>
                <c:pt idx="132">
                  <c:v>20243</c:v>
                </c:pt>
                <c:pt idx="133">
                  <c:v>20402</c:v>
                </c:pt>
                <c:pt idx="134">
                  <c:v>20700</c:v>
                </c:pt>
                <c:pt idx="135">
                  <c:v>20367</c:v>
                </c:pt>
                <c:pt idx="136">
                  <c:v>20147</c:v>
                </c:pt>
                <c:pt idx="137">
                  <c:v>19940</c:v>
                </c:pt>
                <c:pt idx="138">
                  <c:v>19377</c:v>
                </c:pt>
                <c:pt idx="139">
                  <c:v>18941</c:v>
                </c:pt>
                <c:pt idx="140">
                  <c:v>18238</c:v>
                </c:pt>
                <c:pt idx="141">
                  <c:v>17487</c:v>
                </c:pt>
                <c:pt idx="142">
                  <c:v>16998</c:v>
                </c:pt>
                <c:pt idx="143">
                  <c:v>16256</c:v>
                </c:pt>
                <c:pt idx="144">
                  <c:v>15900</c:v>
                </c:pt>
                <c:pt idx="145">
                  <c:v>15406</c:v>
                </c:pt>
                <c:pt idx="146">
                  <c:v>14611</c:v>
                </c:pt>
                <c:pt idx="147">
                  <c:v>14329</c:v>
                </c:pt>
                <c:pt idx="148">
                  <c:v>14253</c:v>
                </c:pt>
                <c:pt idx="149">
                  <c:v>13932</c:v>
                </c:pt>
                <c:pt idx="150">
                  <c:v>13779</c:v>
                </c:pt>
                <c:pt idx="151">
                  <c:v>13801.4</c:v>
                </c:pt>
                <c:pt idx="152">
                  <c:v>13830.4</c:v>
                </c:pt>
                <c:pt idx="153">
                  <c:v>14037.4</c:v>
                </c:pt>
                <c:pt idx="154">
                  <c:v>14101.4</c:v>
                </c:pt>
                <c:pt idx="155">
                  <c:v>13983.1</c:v>
                </c:pt>
                <c:pt idx="156">
                  <c:v>13960.1</c:v>
                </c:pt>
                <c:pt idx="157">
                  <c:v>13974.1</c:v>
                </c:pt>
                <c:pt idx="158">
                  <c:v>14189.1</c:v>
                </c:pt>
                <c:pt idx="159">
                  <c:v>14260.1</c:v>
                </c:pt>
                <c:pt idx="160">
                  <c:v>14432.1</c:v>
                </c:pt>
                <c:pt idx="161">
                  <c:v>14427.099999999999</c:v>
                </c:pt>
                <c:pt idx="162">
                  <c:v>14658.099999999999</c:v>
                </c:pt>
                <c:pt idx="163">
                  <c:v>14686.7</c:v>
                </c:pt>
                <c:pt idx="164">
                  <c:v>14553.7</c:v>
                </c:pt>
                <c:pt idx="165">
                  <c:v>14574.7</c:v>
                </c:pt>
                <c:pt idx="166">
                  <c:v>14561.7</c:v>
                </c:pt>
                <c:pt idx="167">
                  <c:v>14957</c:v>
                </c:pt>
                <c:pt idx="168">
                  <c:v>15275</c:v>
                </c:pt>
                <c:pt idx="169">
                  <c:v>15557</c:v>
                </c:pt>
                <c:pt idx="170">
                  <c:v>15595</c:v>
                </c:pt>
                <c:pt idx="171">
                  <c:v>15856</c:v>
                </c:pt>
                <c:pt idx="172">
                  <c:v>15851.599</c:v>
                </c:pt>
                <c:pt idx="173">
                  <c:v>16039.659</c:v>
                </c:pt>
                <c:pt idx="174">
                  <c:v>16305.272999999999</c:v>
                </c:pt>
                <c:pt idx="175">
                  <c:v>16538.098999999998</c:v>
                </c:pt>
                <c:pt idx="176">
                  <c:v>17002.491999999998</c:v>
                </c:pt>
                <c:pt idx="177">
                  <c:v>17480.563999999998</c:v>
                </c:pt>
                <c:pt idx="178">
                  <c:v>17624.180999999997</c:v>
                </c:pt>
                <c:pt idx="179">
                  <c:v>17467.591</c:v>
                </c:pt>
                <c:pt idx="180">
                  <c:v>17309.331999999999</c:v>
                </c:pt>
                <c:pt idx="181">
                  <c:v>17053.664999999997</c:v>
                </c:pt>
                <c:pt idx="182">
                  <c:v>16997.03</c:v>
                </c:pt>
                <c:pt idx="183">
                  <c:v>17151.654999999999</c:v>
                </c:pt>
                <c:pt idx="184">
                  <c:v>17232.405999999999</c:v>
                </c:pt>
                <c:pt idx="185">
                  <c:v>17196.823</c:v>
                </c:pt>
                <c:pt idx="186">
                  <c:v>17241.683000000001</c:v>
                </c:pt>
                <c:pt idx="187">
                  <c:v>17181.379000000001</c:v>
                </c:pt>
                <c:pt idx="188">
                  <c:v>17220.897000000001</c:v>
                </c:pt>
                <c:pt idx="189">
                  <c:v>17052.724000000002</c:v>
                </c:pt>
                <c:pt idx="190">
                  <c:v>17061.407000000003</c:v>
                </c:pt>
                <c:pt idx="191">
                  <c:v>17213.927999999996</c:v>
                </c:pt>
                <c:pt idx="192">
                  <c:v>17541.225999999999</c:v>
                </c:pt>
                <c:pt idx="193">
                  <c:v>17867.994999999999</c:v>
                </c:pt>
                <c:pt idx="194">
                  <c:v>18539.895</c:v>
                </c:pt>
                <c:pt idx="195">
                  <c:v>18598.329000000002</c:v>
                </c:pt>
                <c:pt idx="196">
                  <c:v>18656.076000000001</c:v>
                </c:pt>
                <c:pt idx="197">
                  <c:v>19166.251000000004</c:v>
                </c:pt>
                <c:pt idx="198">
                  <c:v>19120.661</c:v>
                </c:pt>
                <c:pt idx="199">
                  <c:v>19189.732999999997</c:v>
                </c:pt>
                <c:pt idx="200">
                  <c:v>19328.126999999997</c:v>
                </c:pt>
                <c:pt idx="201">
                  <c:v>19258.289000000001</c:v>
                </c:pt>
                <c:pt idx="202">
                  <c:v>19252.511000000002</c:v>
                </c:pt>
                <c:pt idx="203">
                  <c:v>19338.370000000003</c:v>
                </c:pt>
                <c:pt idx="204">
                  <c:v>18996.259999999998</c:v>
                </c:pt>
                <c:pt idx="205">
                  <c:v>18796.584999999999</c:v>
                </c:pt>
                <c:pt idx="206">
                  <c:v>18320.167000000001</c:v>
                </c:pt>
                <c:pt idx="207">
                  <c:v>18157.703000000001</c:v>
                </c:pt>
                <c:pt idx="208">
                  <c:v>18162.295999999998</c:v>
                </c:pt>
                <c:pt idx="209">
                  <c:v>18079.377999999997</c:v>
                </c:pt>
                <c:pt idx="210">
                  <c:v>18137.192999999999</c:v>
                </c:pt>
                <c:pt idx="211">
                  <c:v>18341.12</c:v>
                </c:pt>
                <c:pt idx="212">
                  <c:v>18433.672999999999</c:v>
                </c:pt>
                <c:pt idx="213">
                  <c:v>18552.613000000001</c:v>
                </c:pt>
                <c:pt idx="214">
                  <c:v>18965.757000000001</c:v>
                </c:pt>
                <c:pt idx="215">
                  <c:v>19260.618999999999</c:v>
                </c:pt>
                <c:pt idx="216">
                  <c:v>19721.480000000003</c:v>
                </c:pt>
                <c:pt idx="217">
                  <c:v>20125.464</c:v>
                </c:pt>
                <c:pt idx="218">
                  <c:v>20802.736999999997</c:v>
                </c:pt>
                <c:pt idx="219">
                  <c:v>21126.106999999996</c:v>
                </c:pt>
                <c:pt idx="220">
                  <c:v>22029.618999999999</c:v>
                </c:pt>
                <c:pt idx="221">
                  <c:v>22217.811000000002</c:v>
                </c:pt>
                <c:pt idx="222">
                  <c:v>22237.362000000001</c:v>
                </c:pt>
                <c:pt idx="223">
                  <c:v>22547.07</c:v>
                </c:pt>
                <c:pt idx="224">
                  <c:v>22632.332999999999</c:v>
                </c:pt>
                <c:pt idx="225">
                  <c:v>22582.777999999998</c:v>
                </c:pt>
                <c:pt idx="226">
                  <c:v>22510.288999999997</c:v>
                </c:pt>
                <c:pt idx="227">
                  <c:v>22448.547999999999</c:v>
                </c:pt>
                <c:pt idx="228">
                  <c:v>22323.972999999998</c:v>
                </c:pt>
                <c:pt idx="229">
                  <c:v>22075.928999999996</c:v>
                </c:pt>
                <c:pt idx="230">
                  <c:v>21715.696999999996</c:v>
                </c:pt>
                <c:pt idx="231">
                  <c:v>21604.440999999995</c:v>
                </c:pt>
                <c:pt idx="232">
                  <c:v>21062.596999999998</c:v>
                </c:pt>
                <c:pt idx="233">
                  <c:v>21023.355</c:v>
                </c:pt>
                <c:pt idx="234">
                  <c:v>21024.845999999998</c:v>
                </c:pt>
                <c:pt idx="235">
                  <c:v>20981.484999999997</c:v>
                </c:pt>
                <c:pt idx="236">
                  <c:v>20607.714999999997</c:v>
                </c:pt>
                <c:pt idx="237">
                  <c:v>20797.228999999996</c:v>
                </c:pt>
                <c:pt idx="238">
                  <c:v>20694.61</c:v>
                </c:pt>
                <c:pt idx="239">
                  <c:v>20471.092000000001</c:v>
                </c:pt>
                <c:pt idx="240">
                  <c:v>20585.2</c:v>
                </c:pt>
                <c:pt idx="241">
                  <c:v>20710.561000000002</c:v>
                </c:pt>
                <c:pt idx="242">
                  <c:v>20358.458000000002</c:v>
                </c:pt>
                <c:pt idx="243">
                  <c:v>20325.647000000001</c:v>
                </c:pt>
                <c:pt idx="244">
                  <c:v>19979.543000000001</c:v>
                </c:pt>
                <c:pt idx="245">
                  <c:v>19554.517</c:v>
                </c:pt>
                <c:pt idx="246">
                  <c:v>19651.267999999996</c:v>
                </c:pt>
                <c:pt idx="247">
                  <c:v>19311.857999999997</c:v>
                </c:pt>
                <c:pt idx="248">
                  <c:v>19461.288999999997</c:v>
                </c:pt>
                <c:pt idx="249">
                  <c:v>19595.011999999999</c:v>
                </c:pt>
                <c:pt idx="250">
                  <c:v>19713.509000000002</c:v>
                </c:pt>
                <c:pt idx="251">
                  <c:v>20258.460000000003</c:v>
                </c:pt>
                <c:pt idx="252">
                  <c:v>20578.483000000004</c:v>
                </c:pt>
                <c:pt idx="253">
                  <c:v>21319.355</c:v>
                </c:pt>
                <c:pt idx="254">
                  <c:v>22259.016</c:v>
                </c:pt>
                <c:pt idx="255">
                  <c:v>22920.613000000001</c:v>
                </c:pt>
                <c:pt idx="256">
                  <c:v>23274.392</c:v>
                </c:pt>
                <c:pt idx="257">
                  <c:v>23748.381999999998</c:v>
                </c:pt>
                <c:pt idx="258">
                  <c:v>24015.968000000001</c:v>
                </c:pt>
                <c:pt idx="259">
                  <c:v>23949.497000000003</c:v>
                </c:pt>
                <c:pt idx="260">
                  <c:v>23863.422000000002</c:v>
                </c:pt>
                <c:pt idx="261">
                  <c:v>23322.324000000001</c:v>
                </c:pt>
                <c:pt idx="262">
                  <c:v>22828.490999999998</c:v>
                </c:pt>
                <c:pt idx="263">
                  <c:v>22156.288999999997</c:v>
                </c:pt>
                <c:pt idx="264">
                  <c:v>21300.696000000004</c:v>
                </c:pt>
                <c:pt idx="265">
                  <c:v>19860.435000000001</c:v>
                </c:pt>
                <c:pt idx="266">
                  <c:v>18798.577000000001</c:v>
                </c:pt>
                <c:pt idx="267">
                  <c:v>17788.895000000004</c:v>
                </c:pt>
                <c:pt idx="268">
                  <c:v>17077.542000000001</c:v>
                </c:pt>
                <c:pt idx="269">
                  <c:v>16503.382000000001</c:v>
                </c:pt>
                <c:pt idx="270">
                  <c:v>16020.404</c:v>
                </c:pt>
                <c:pt idx="271">
                  <c:v>15856.581999999999</c:v>
                </c:pt>
                <c:pt idx="272">
                  <c:v>15970.325000000001</c:v>
                </c:pt>
                <c:pt idx="273">
                  <c:v>16313.459000000003</c:v>
                </c:pt>
                <c:pt idx="274">
                  <c:v>16710.849000000002</c:v>
                </c:pt>
                <c:pt idx="275">
                  <c:v>17190.100000000002</c:v>
                </c:pt>
                <c:pt idx="276">
                  <c:v>17714.519</c:v>
                </c:pt>
                <c:pt idx="277">
                  <c:v>18495.045000000002</c:v>
                </c:pt>
                <c:pt idx="278">
                  <c:v>19156.284000000003</c:v>
                </c:pt>
                <c:pt idx="279">
                  <c:v>19557.491000000002</c:v>
                </c:pt>
                <c:pt idx="280">
                  <c:v>20077.898000000001</c:v>
                </c:pt>
                <c:pt idx="281">
                  <c:v>20765.665000000001</c:v>
                </c:pt>
                <c:pt idx="282">
                  <c:v>21128.425000000003</c:v>
                </c:pt>
                <c:pt idx="283">
                  <c:v>21807.194</c:v>
                </c:pt>
                <c:pt idx="284">
                  <c:v>22118.818000000003</c:v>
                </c:pt>
                <c:pt idx="285">
                  <c:v>22265.055</c:v>
                </c:pt>
                <c:pt idx="286">
                  <c:v>22598.415000000001</c:v>
                </c:pt>
                <c:pt idx="287">
                  <c:v>22689.418000000001</c:v>
                </c:pt>
                <c:pt idx="288">
                  <c:v>22897.671000000002</c:v>
                </c:pt>
                <c:pt idx="289">
                  <c:v>23231.411</c:v>
                </c:pt>
                <c:pt idx="290">
                  <c:v>23440.859</c:v>
                </c:pt>
                <c:pt idx="291">
                  <c:v>23818.515000000003</c:v>
                </c:pt>
                <c:pt idx="292">
                  <c:v>24413.870999999999</c:v>
                </c:pt>
                <c:pt idx="293">
                  <c:v>24588.393999999997</c:v>
                </c:pt>
                <c:pt idx="294">
                  <c:v>24861.031999999996</c:v>
                </c:pt>
                <c:pt idx="295">
                  <c:v>25161.728999999996</c:v>
                </c:pt>
                <c:pt idx="296">
                  <c:v>25167.17</c:v>
                </c:pt>
                <c:pt idx="297">
                  <c:v>25447.845999999998</c:v>
                </c:pt>
                <c:pt idx="298">
                  <c:v>25381.393000000004</c:v>
                </c:pt>
                <c:pt idx="299">
                  <c:v>25264.451000000001</c:v>
                </c:pt>
                <c:pt idx="300">
                  <c:v>25405.25</c:v>
                </c:pt>
                <c:pt idx="301">
                  <c:v>25140.110000000004</c:v>
                </c:pt>
                <c:pt idx="302">
                  <c:v>24700.704000000002</c:v>
                </c:pt>
                <c:pt idx="303">
                  <c:v>24392.195999999996</c:v>
                </c:pt>
                <c:pt idx="304">
                  <c:v>23867.506999999998</c:v>
                </c:pt>
                <c:pt idx="305">
                  <c:v>23197.845000000001</c:v>
                </c:pt>
                <c:pt idx="306">
                  <c:v>22875.331000000002</c:v>
                </c:pt>
                <c:pt idx="307">
                  <c:v>22255.465</c:v>
                </c:pt>
                <c:pt idx="308">
                  <c:v>21921.342000000001</c:v>
                </c:pt>
                <c:pt idx="309">
                  <c:v>21717.58</c:v>
                </c:pt>
                <c:pt idx="310">
                  <c:v>21535.364000000001</c:v>
                </c:pt>
                <c:pt idx="311">
                  <c:v>21359.764999999999</c:v>
                </c:pt>
                <c:pt idx="312">
                  <c:v>20861.326999999997</c:v>
                </c:pt>
                <c:pt idx="313">
                  <c:v>20587.906999999999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470728"/>
        <c:axId val="307471120"/>
      </c:lineChart>
      <c:catAx>
        <c:axId val="3074707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07471120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307471120"/>
        <c:scaling>
          <c:orientation val="minMax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07470728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181</xdr:row>
      <xdr:rowOff>114300</xdr:rowOff>
    </xdr:from>
    <xdr:to>
      <xdr:col>2</xdr:col>
      <xdr:colOff>609600</xdr:colOff>
      <xdr:row>196</xdr:row>
      <xdr:rowOff>38100</xdr:rowOff>
    </xdr:to>
    <xdr:graphicFrame macro="">
      <xdr:nvGraphicFramePr>
        <xdr:cNvPr id="11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20320</xdr:colOff>
      <xdr:row>148</xdr:row>
      <xdr:rowOff>44958</xdr:rowOff>
    </xdr:from>
    <xdr:to>
      <xdr:col>2</xdr:col>
      <xdr:colOff>579120</xdr:colOff>
      <xdr:row>162</xdr:row>
      <xdr:rowOff>121158</xdr:rowOff>
    </xdr:to>
    <xdr:graphicFrame macro="">
      <xdr:nvGraphicFramePr>
        <xdr:cNvPr id="114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50800</xdr:colOff>
      <xdr:row>164</xdr:row>
      <xdr:rowOff>25400</xdr:rowOff>
    </xdr:from>
    <xdr:to>
      <xdr:col>2</xdr:col>
      <xdr:colOff>609600</xdr:colOff>
      <xdr:row>179</xdr:row>
      <xdr:rowOff>76200</xdr:rowOff>
    </xdr:to>
    <xdr:graphicFrame macro="">
      <xdr:nvGraphicFramePr>
        <xdr:cNvPr id="114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76200</xdr:colOff>
      <xdr:row>78</xdr:row>
      <xdr:rowOff>101600</xdr:rowOff>
    </xdr:from>
    <xdr:to>
      <xdr:col>2</xdr:col>
      <xdr:colOff>762000</xdr:colOff>
      <xdr:row>94</xdr:row>
      <xdr:rowOff>139700</xdr:rowOff>
    </xdr:to>
    <xdr:graphicFrame macro="">
      <xdr:nvGraphicFramePr>
        <xdr:cNvPr id="114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50800</xdr:colOff>
      <xdr:row>30</xdr:row>
      <xdr:rowOff>76200</xdr:rowOff>
    </xdr:from>
    <xdr:to>
      <xdr:col>2</xdr:col>
      <xdr:colOff>355600</xdr:colOff>
      <xdr:row>46</xdr:row>
      <xdr:rowOff>114300</xdr:rowOff>
    </xdr:to>
    <xdr:graphicFrame macro="">
      <xdr:nvGraphicFramePr>
        <xdr:cNvPr id="114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7620</xdr:colOff>
      <xdr:row>98</xdr:row>
      <xdr:rowOff>88900</xdr:rowOff>
    </xdr:from>
    <xdr:to>
      <xdr:col>2</xdr:col>
      <xdr:colOff>528320</xdr:colOff>
      <xdr:row>120</xdr:row>
      <xdr:rowOff>0</xdr:rowOff>
    </xdr:to>
    <xdr:graphicFrame macro="">
      <xdr:nvGraphicFramePr>
        <xdr:cNvPr id="114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0</xdr:col>
      <xdr:colOff>76200</xdr:colOff>
      <xdr:row>124</xdr:row>
      <xdr:rowOff>12700</xdr:rowOff>
    </xdr:from>
    <xdr:to>
      <xdr:col>2</xdr:col>
      <xdr:colOff>584200</xdr:colOff>
      <xdr:row>144</xdr:row>
      <xdr:rowOff>101600</xdr:rowOff>
    </xdr:to>
    <xdr:graphicFrame macro="">
      <xdr:nvGraphicFramePr>
        <xdr:cNvPr id="114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0</xdr:col>
      <xdr:colOff>50800</xdr:colOff>
      <xdr:row>51</xdr:row>
      <xdr:rowOff>25400</xdr:rowOff>
    </xdr:from>
    <xdr:to>
      <xdr:col>2</xdr:col>
      <xdr:colOff>381000</xdr:colOff>
      <xdr:row>71</xdr:row>
      <xdr:rowOff>63500</xdr:rowOff>
    </xdr:to>
    <xdr:graphicFrame macro="">
      <xdr:nvGraphicFramePr>
        <xdr:cNvPr id="114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 editAs="oneCell">
    <xdr:from>
      <xdr:col>0</xdr:col>
      <xdr:colOff>63500</xdr:colOff>
      <xdr:row>1</xdr:row>
      <xdr:rowOff>0</xdr:rowOff>
    </xdr:from>
    <xdr:to>
      <xdr:col>0</xdr:col>
      <xdr:colOff>850900</xdr:colOff>
      <xdr:row>6</xdr:row>
      <xdr:rowOff>12700</xdr:rowOff>
    </xdr:to>
    <xdr:pic>
      <xdr:nvPicPr>
        <xdr:cNvPr id="1150" name="Picture 10" descr="rtaLogo120PX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65100"/>
          <a:ext cx="78740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139700</xdr:rowOff>
    </xdr:from>
    <xdr:to>
      <xdr:col>8</xdr:col>
      <xdr:colOff>381000</xdr:colOff>
      <xdr:row>26</xdr:row>
      <xdr:rowOff>114300</xdr:rowOff>
    </xdr:to>
    <xdr:graphicFrame macro="">
      <xdr:nvGraphicFramePr>
        <xdr:cNvPr id="1025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127000</xdr:rowOff>
    </xdr:from>
    <xdr:to>
      <xdr:col>10</xdr:col>
      <xdr:colOff>80818</xdr:colOff>
      <xdr:row>28</xdr:row>
      <xdr:rowOff>34637</xdr:rowOff>
    </xdr:to>
    <xdr:graphicFrame macro="">
      <xdr:nvGraphicFramePr>
        <xdr:cNvPr id="123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8</xdr:row>
      <xdr:rowOff>127000</xdr:rowOff>
    </xdr:from>
    <xdr:to>
      <xdr:col>10</xdr:col>
      <xdr:colOff>50800</xdr:colOff>
      <xdr:row>34</xdr:row>
      <xdr:rowOff>127000</xdr:rowOff>
    </xdr:to>
    <xdr:graphicFrame macro="">
      <xdr:nvGraphicFramePr>
        <xdr:cNvPr id="14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</xdr:row>
      <xdr:rowOff>152400</xdr:rowOff>
    </xdr:from>
    <xdr:to>
      <xdr:col>10</xdr:col>
      <xdr:colOff>495300</xdr:colOff>
      <xdr:row>28</xdr:row>
      <xdr:rowOff>50800</xdr:rowOff>
    </xdr:to>
    <xdr:graphicFrame macro="">
      <xdr:nvGraphicFramePr>
        <xdr:cNvPr id="163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tabSelected="1" zoomScale="125" zoomScaleNormal="125" zoomScaleSheetLayoutView="125" zoomScalePageLayoutView="125" workbookViewId="0">
      <selection activeCell="A5" sqref="A5"/>
    </sheetView>
  </sheetViews>
  <sheetFormatPr defaultColWidth="8.88671875" defaultRowHeight="13.2" x14ac:dyDescent="0.25"/>
  <cols>
    <col min="1" max="1" width="69.109375" customWidth="1"/>
    <col min="2" max="2" width="10.33203125" customWidth="1"/>
    <col min="3" max="3" width="11.88671875" customWidth="1"/>
    <col min="4" max="4" width="2.6640625" customWidth="1"/>
    <col min="5" max="5" width="2.44140625" customWidth="1"/>
    <col min="6" max="10" width="8.88671875" customWidth="1"/>
    <col min="11" max="11" width="8.44140625" customWidth="1"/>
    <col min="12" max="12" width="11.109375" customWidth="1"/>
  </cols>
  <sheetData>
    <row r="1" spans="1:12" ht="13.8" thickBot="1" x14ac:dyDescent="0.3">
      <c r="A1" t="s">
        <v>83</v>
      </c>
    </row>
    <row r="2" spans="1:12" x14ac:dyDescent="0.25">
      <c r="A2" s="45"/>
      <c r="B2" s="62" t="s">
        <v>18</v>
      </c>
      <c r="C2" s="59"/>
      <c r="D2" s="58"/>
      <c r="E2" s="40"/>
    </row>
    <row r="3" spans="1:12" x14ac:dyDescent="0.25">
      <c r="A3" s="45"/>
      <c r="B3" s="60" t="s">
        <v>13</v>
      </c>
      <c r="C3" s="61"/>
      <c r="D3" s="58"/>
      <c r="E3" s="40"/>
    </row>
    <row r="4" spans="1:12" x14ac:dyDescent="0.25">
      <c r="A4" s="45"/>
      <c r="B4" s="60" t="s">
        <v>54</v>
      </c>
      <c r="C4" s="61"/>
      <c r="D4" s="58"/>
      <c r="E4" s="40"/>
    </row>
    <row r="5" spans="1:12" ht="13.8" thickBot="1" x14ac:dyDescent="0.3">
      <c r="B5" s="63" t="s">
        <v>55</v>
      </c>
      <c r="C5" s="64"/>
    </row>
    <row r="7" spans="1:12" ht="6.9" customHeight="1" x14ac:dyDescent="0.25"/>
    <row r="8" spans="1:12" ht="15.6" x14ac:dyDescent="0.3">
      <c r="A8" s="31" t="s">
        <v>96</v>
      </c>
    </row>
    <row r="9" spans="1:12" ht="13.5" customHeight="1" x14ac:dyDescent="0.3">
      <c r="A9" s="31"/>
    </row>
    <row r="10" spans="1:12" ht="13.5" customHeight="1" x14ac:dyDescent="0.25">
      <c r="A10" s="7" t="s">
        <v>15</v>
      </c>
    </row>
    <row r="11" spans="1:12" ht="13.5" customHeight="1" x14ac:dyDescent="0.25">
      <c r="A11" s="32" t="s">
        <v>89</v>
      </c>
    </row>
    <row r="12" spans="1:12" x14ac:dyDescent="0.25">
      <c r="A12" t="s">
        <v>86</v>
      </c>
    </row>
    <row r="14" spans="1:12" x14ac:dyDescent="0.25">
      <c r="A14" s="7" t="s">
        <v>93</v>
      </c>
      <c r="L14" s="37"/>
    </row>
    <row r="15" spans="1:12" x14ac:dyDescent="0.25">
      <c r="A15" s="32" t="s">
        <v>97</v>
      </c>
      <c r="F15" s="32"/>
      <c r="L15" s="37"/>
    </row>
    <row r="16" spans="1:12" x14ac:dyDescent="0.25">
      <c r="A16" s="32" t="s">
        <v>98</v>
      </c>
    </row>
    <row r="18" spans="1:1" x14ac:dyDescent="0.25">
      <c r="A18" s="7" t="s">
        <v>66</v>
      </c>
    </row>
    <row r="19" spans="1:1" x14ac:dyDescent="0.25">
      <c r="A19" s="66" t="s">
        <v>94</v>
      </c>
    </row>
    <row r="20" spans="1:1" x14ac:dyDescent="0.25">
      <c r="A20" s="66" t="s">
        <v>95</v>
      </c>
    </row>
    <row r="23" spans="1:1" x14ac:dyDescent="0.25">
      <c r="A23" s="7" t="s">
        <v>69</v>
      </c>
    </row>
    <row r="24" spans="1:1" ht="12" customHeight="1" x14ac:dyDescent="0.25">
      <c r="A24" s="44" t="s">
        <v>21</v>
      </c>
    </row>
    <row r="25" spans="1:1" ht="12" customHeight="1" x14ac:dyDescent="0.25">
      <c r="A25" s="44" t="s">
        <v>22</v>
      </c>
    </row>
    <row r="26" spans="1:1" x14ac:dyDescent="0.25">
      <c r="A26" s="44" t="s">
        <v>16</v>
      </c>
    </row>
    <row r="27" spans="1:1" x14ac:dyDescent="0.25">
      <c r="A27" s="44" t="s">
        <v>62</v>
      </c>
    </row>
    <row r="28" spans="1:1" x14ac:dyDescent="0.25">
      <c r="A28" s="44" t="s">
        <v>75</v>
      </c>
    </row>
    <row r="30" spans="1:1" x14ac:dyDescent="0.25">
      <c r="A30" s="15"/>
    </row>
    <row r="31" spans="1:1" x14ac:dyDescent="0.25">
      <c r="A31" s="15"/>
    </row>
    <row r="32" spans="1:1" x14ac:dyDescent="0.25">
      <c r="A32" s="15"/>
    </row>
    <row r="33" spans="1:1" x14ac:dyDescent="0.25">
      <c r="A33" s="15"/>
    </row>
    <row r="34" spans="1:1" x14ac:dyDescent="0.25">
      <c r="A34" s="15"/>
    </row>
    <row r="35" spans="1:1" x14ac:dyDescent="0.25">
      <c r="A35" s="15"/>
    </row>
    <row r="36" spans="1:1" x14ac:dyDescent="0.25">
      <c r="A36" s="15"/>
    </row>
    <row r="37" spans="1:1" x14ac:dyDescent="0.25">
      <c r="A37" s="15"/>
    </row>
    <row r="38" spans="1:1" x14ac:dyDescent="0.25">
      <c r="A38" s="15"/>
    </row>
    <row r="39" spans="1:1" x14ac:dyDescent="0.25">
      <c r="A39" s="15"/>
    </row>
    <row r="40" spans="1:1" x14ac:dyDescent="0.25">
      <c r="A40" s="15"/>
    </row>
    <row r="41" spans="1:1" x14ac:dyDescent="0.25">
      <c r="A41" s="15"/>
    </row>
    <row r="42" spans="1:1" x14ac:dyDescent="0.25">
      <c r="A42" s="15"/>
    </row>
    <row r="43" spans="1:1" x14ac:dyDescent="0.25">
      <c r="A43" s="15"/>
    </row>
    <row r="44" spans="1:1" x14ac:dyDescent="0.25">
      <c r="A44" s="15"/>
    </row>
    <row r="48" spans="1:1" x14ac:dyDescent="0.25">
      <c r="A48" s="66" t="s">
        <v>99</v>
      </c>
    </row>
    <row r="49" spans="1:3" x14ac:dyDescent="0.25">
      <c r="A49" t="s">
        <v>100</v>
      </c>
    </row>
    <row r="50" spans="1:3" x14ac:dyDescent="0.25">
      <c r="A50" s="32"/>
      <c r="B50" s="45"/>
      <c r="C50" s="45"/>
    </row>
    <row r="75" spans="1:1" x14ac:dyDescent="0.25">
      <c r="A75" t="s">
        <v>84</v>
      </c>
    </row>
    <row r="76" spans="1:1" x14ac:dyDescent="0.25">
      <c r="A76" t="s">
        <v>46</v>
      </c>
    </row>
    <row r="77" spans="1:1" x14ac:dyDescent="0.25">
      <c r="A77" t="s">
        <v>2</v>
      </c>
    </row>
    <row r="78" spans="1:1" x14ac:dyDescent="0.25">
      <c r="A78" t="s">
        <v>3</v>
      </c>
    </row>
    <row r="96" spans="1:3" ht="8.4" customHeight="1" x14ac:dyDescent="0.25">
      <c r="A96" s="46"/>
      <c r="B96" s="46"/>
      <c r="C96" s="46"/>
    </row>
    <row r="97" spans="1:4" x14ac:dyDescent="0.25">
      <c r="A97" s="45" t="s">
        <v>101</v>
      </c>
      <c r="B97" s="45"/>
      <c r="C97" s="45"/>
      <c r="D97" s="45"/>
    </row>
    <row r="98" spans="1:4" x14ac:dyDescent="0.25">
      <c r="A98" s="66"/>
    </row>
    <row r="122" spans="1:6" x14ac:dyDescent="0.25">
      <c r="A122" s="45" t="s">
        <v>92</v>
      </c>
      <c r="B122" s="45"/>
      <c r="C122" s="45"/>
      <c r="D122" s="45"/>
      <c r="E122" s="45"/>
      <c r="F122" s="45"/>
    </row>
    <row r="146" spans="1:7" ht="7.5" customHeight="1" x14ac:dyDescent="0.25"/>
    <row r="147" spans="1:7" ht="17.399999999999999" customHeight="1" x14ac:dyDescent="0.25">
      <c r="A147" s="32" t="s">
        <v>102</v>
      </c>
      <c r="B147" s="32"/>
      <c r="C147" s="32"/>
      <c r="D147" s="32"/>
      <c r="E147" s="32"/>
      <c r="F147" s="32"/>
      <c r="G147" s="32"/>
    </row>
    <row r="148" spans="1:7" ht="17.399999999999999" customHeight="1" x14ac:dyDescent="0.25">
      <c r="A148" s="32" t="s">
        <v>103</v>
      </c>
      <c r="B148" s="32"/>
      <c r="C148" s="32"/>
      <c r="D148" s="32"/>
      <c r="E148" s="32"/>
      <c r="F148" s="32"/>
      <c r="G148" s="32"/>
    </row>
    <row r="160" spans="1:7" x14ac:dyDescent="0.25">
      <c r="A160" s="32"/>
    </row>
    <row r="164" spans="1:1" ht="10.65" customHeight="1" x14ac:dyDescent="0.25">
      <c r="A164" s="66" t="s">
        <v>91</v>
      </c>
    </row>
    <row r="180" spans="1:1" ht="10.65" customHeight="1" x14ac:dyDescent="0.25"/>
    <row r="181" spans="1:1" ht="10.5" customHeight="1" x14ac:dyDescent="0.25">
      <c r="A181" s="32" t="s">
        <v>88</v>
      </c>
    </row>
    <row r="196" spans="1:3" ht="8.4" customHeight="1" x14ac:dyDescent="0.25"/>
    <row r="197" spans="1:3" ht="4.6500000000000004" customHeight="1" x14ac:dyDescent="0.25"/>
    <row r="198" spans="1:3" x14ac:dyDescent="0.25">
      <c r="A198" t="s">
        <v>87</v>
      </c>
    </row>
    <row r="199" spans="1:3" ht="12" customHeight="1" x14ac:dyDescent="0.25"/>
    <row r="200" spans="1:3" ht="10.65" customHeight="1" x14ac:dyDescent="0.25">
      <c r="B200" s="43">
        <v>40236</v>
      </c>
      <c r="C200" s="67" t="s">
        <v>85</v>
      </c>
    </row>
  </sheetData>
  <sheetProtection algorithmName="SHA-512" hashValue="1jDlOIVGTH1dGAaNAmyLk8DDh/jpxfXIB0XEP4tE0fo6K59PHWM4ritGPJvTmsLRFRrmyMgLRj23l7yDQjbzwg==" saltValue="8ARA7SKPG8hLzUywgJGd8g==" spinCount="100000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5" right="0.5" top="0.51" bottom="0.53" header="0.3" footer="0.25"/>
  <pageSetup orientation="portrait" r:id="rId1"/>
  <headerFooter>
    <oddFooter>Page &amp;P of &amp;N</oddFooter>
  </headerFooter>
  <rowBreaks count="3" manualBreakCount="3">
    <brk id="51" max="16383" man="1"/>
    <brk id="97" max="16383" man="1"/>
    <brk id="148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"/>
  <sheetViews>
    <sheetView zoomScale="120" zoomScaleNormal="120" zoomScalePageLayoutView="120" workbookViewId="0">
      <selection activeCell="F2" sqref="F2"/>
    </sheetView>
  </sheetViews>
  <sheetFormatPr defaultColWidth="8.88671875" defaultRowHeight="13.2" x14ac:dyDescent="0.25"/>
  <cols>
    <col min="1" max="5" width="8.88671875" customWidth="1"/>
    <col min="6" max="6" width="12" customWidth="1"/>
    <col min="7" max="7" width="6.88671875" customWidth="1"/>
  </cols>
  <sheetData>
    <row r="2" spans="1:7" x14ac:dyDescent="0.25">
      <c r="A2" s="20"/>
      <c r="F2" s="50" t="s">
        <v>60</v>
      </c>
      <c r="G2" s="20">
        <f>report!B200</f>
        <v>40236</v>
      </c>
    </row>
    <row r="3" spans="1:7" x14ac:dyDescent="0.25">
      <c r="A3" s="20"/>
      <c r="G3" s="20"/>
    </row>
    <row r="4" spans="1:7" x14ac:dyDescent="0.25">
      <c r="A4" t="s">
        <v>65</v>
      </c>
    </row>
  </sheetData>
  <sheetProtection algorithmName="SHA-512" hashValue="nyCPyM/9Skrz6pBEcKiQaNC0q8orsHzUHBF6Brcrtr7d/mQ/JjjmFNYWUD8LiMNrVBJ8od0ZmAP03rR+u/HwFg==" saltValue="Y1OuAYcaL2gPUmdblznmpw==" spinCount="100000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75" right="0.75" top="1" bottom="1" header="0.5" footer="0.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110" zoomScaleNormal="110" zoomScalePageLayoutView="110" workbookViewId="0">
      <selection activeCell="F1" sqref="F1"/>
    </sheetView>
  </sheetViews>
  <sheetFormatPr defaultColWidth="8.88671875" defaultRowHeight="13.2" x14ac:dyDescent="0.25"/>
  <cols>
    <col min="1" max="5" width="8.88671875" customWidth="1"/>
    <col min="6" max="6" width="10.88671875" customWidth="1"/>
    <col min="7" max="7" width="6.6640625" customWidth="1"/>
  </cols>
  <sheetData>
    <row r="1" spans="1:7" x14ac:dyDescent="0.25">
      <c r="F1" t="s">
        <v>30</v>
      </c>
      <c r="G1" s="20">
        <f>report!B200</f>
        <v>40236</v>
      </c>
    </row>
    <row r="2" spans="1:7" x14ac:dyDescent="0.25">
      <c r="G2" s="20"/>
    </row>
    <row r="3" spans="1:7" x14ac:dyDescent="0.25">
      <c r="A3" t="s">
        <v>29</v>
      </c>
    </row>
    <row r="4" spans="1:7" x14ac:dyDescent="0.25">
      <c r="A4" t="s">
        <v>45</v>
      </c>
    </row>
    <row r="31" spans="1:1" x14ac:dyDescent="0.25">
      <c r="A31" t="s">
        <v>0</v>
      </c>
    </row>
    <row r="32" spans="1:1" x14ac:dyDescent="0.25">
      <c r="A32" t="s">
        <v>9</v>
      </c>
    </row>
  </sheetData>
  <sheetProtection algorithmName="SHA-512" hashValue="a4Fiibq3vM6Qe588GW1fvGDpqcxvtgeXL2TE3Q/mYS1537P3TJv1cnotCoxCRCJsvdxy8/nVQKDE2EFK2w1d4g==" saltValue="7vqW0X8aNEd02Oz0t0ZRVA==" spinCount="100000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75" right="0.75" top="1" bottom="1" header="0.5" footer="0.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120" zoomScaleNormal="120" zoomScalePageLayoutView="120" workbookViewId="0">
      <selection activeCell="B7" sqref="B7"/>
    </sheetView>
  </sheetViews>
  <sheetFormatPr defaultColWidth="8.88671875" defaultRowHeight="13.2" x14ac:dyDescent="0.25"/>
  <cols>
    <col min="1" max="3" width="8.88671875" customWidth="1"/>
    <col min="4" max="4" width="11.33203125" customWidth="1"/>
    <col min="5" max="5" width="7.44140625" customWidth="1"/>
    <col min="6" max="6" width="12" customWidth="1"/>
    <col min="7" max="7" width="6.88671875" customWidth="1"/>
  </cols>
  <sheetData>
    <row r="1" spans="1:5" x14ac:dyDescent="0.25">
      <c r="D1" t="s">
        <v>30</v>
      </c>
      <c r="E1" s="20">
        <f>report!B200</f>
        <v>40236</v>
      </c>
    </row>
    <row r="3" spans="1:5" x14ac:dyDescent="0.25">
      <c r="A3" t="s">
        <v>29</v>
      </c>
    </row>
    <row r="4" spans="1:5" x14ac:dyDescent="0.25">
      <c r="A4" t="s">
        <v>14</v>
      </c>
    </row>
    <row r="6" spans="1:5" x14ac:dyDescent="0.25">
      <c r="B6" t="s">
        <v>36</v>
      </c>
    </row>
    <row r="7" spans="1:5" x14ac:dyDescent="0.25">
      <c r="B7" t="s">
        <v>31</v>
      </c>
    </row>
  </sheetData>
  <sheetProtection algorithmName="SHA-512" hashValue="qh7uRHnEnqknnRqO9d1MjOg5AWQDsHUKHIIScLXajq3u10TWbgYv1dkpdORdQYUNKHJyPUBnJXrbOHWqQrofkQ==" saltValue="uThp2QU4Oqolc8W8cYreaQ==" spinCount="100000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25" right="0.25" top="1" bottom="1" header="0.5" footer="0.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opLeftCell="A13" zoomScale="120" workbookViewId="0">
      <selection activeCell="B30" sqref="B30"/>
    </sheetView>
  </sheetViews>
  <sheetFormatPr defaultColWidth="8.88671875" defaultRowHeight="13.2" x14ac:dyDescent="0.25"/>
  <cols>
    <col min="1" max="2" width="8.88671875" customWidth="1"/>
    <col min="3" max="3" width="10.88671875" customWidth="1"/>
    <col min="4" max="4" width="10.6640625" customWidth="1"/>
    <col min="5" max="5" width="7.44140625" customWidth="1"/>
    <col min="6" max="6" width="10.44140625" customWidth="1"/>
  </cols>
  <sheetData>
    <row r="1" spans="4:5" x14ac:dyDescent="0.25">
      <c r="D1" s="51" t="s">
        <v>30</v>
      </c>
      <c r="E1" s="52">
        <f>report!B200</f>
        <v>40236</v>
      </c>
    </row>
    <row r="30" spans="2:2" x14ac:dyDescent="0.25">
      <c r="B30" t="s">
        <v>32</v>
      </c>
    </row>
    <row r="31" spans="2:2" x14ac:dyDescent="0.25">
      <c r="B31" t="s">
        <v>10</v>
      </c>
    </row>
  </sheetData>
  <sheetProtection algorithmName="SHA-512" hashValue="hCd8zl8V5xEGfV/JvSJItbagi4G5a96F0ObKjPOwvq5DFlnU70gEqtBuNr/kl/vpNbiGDRkLwd9Jrlmnhl5TZQ==" saltValue="jqju7RQviv5KhBA49p5x8w==" spinCount="100000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25" right="0.25" top="1" bottom="1" header="0.5" footer="0.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5"/>
  <sheetViews>
    <sheetView workbookViewId="0">
      <pane xSplit="1" ySplit="6" topLeftCell="B317" activePane="bottomRight" state="frozen"/>
      <selection pane="topRight" activeCell="B1" sqref="B1"/>
      <selection pane="bottomLeft" activeCell="A7" sqref="A7"/>
      <selection pane="bottomRight" activeCell="H340" sqref="H340"/>
    </sheetView>
  </sheetViews>
  <sheetFormatPr defaultColWidth="8.88671875" defaultRowHeight="13.2" x14ac:dyDescent="0.25"/>
  <cols>
    <col min="1" max="1" width="12.44140625" customWidth="1"/>
    <col min="2" max="2" width="11.44140625" customWidth="1"/>
    <col min="3" max="3" width="11" customWidth="1"/>
    <col min="4" max="4" width="11.109375" customWidth="1"/>
    <col min="5" max="5" width="11" customWidth="1"/>
    <col min="6" max="6" width="10" customWidth="1"/>
    <col min="7" max="7" width="10.6640625" customWidth="1"/>
    <col min="8" max="11" width="11.44140625" customWidth="1"/>
    <col min="12" max="12" width="11.33203125" hidden="1" customWidth="1"/>
    <col min="13" max="14" width="10.44140625" hidden="1" customWidth="1"/>
    <col min="15" max="15" width="10.44140625" customWidth="1"/>
    <col min="16" max="16" width="7.109375" customWidth="1"/>
    <col min="18" max="18" width="9.33203125" bestFit="1" customWidth="1"/>
    <col min="21" max="21" width="2.88671875" customWidth="1"/>
    <col min="22" max="22" width="10" customWidth="1"/>
    <col min="27" max="27" width="2" customWidth="1"/>
  </cols>
  <sheetData>
    <row r="1" spans="1:29" x14ac:dyDescent="0.25">
      <c r="A1" s="7" t="s">
        <v>27</v>
      </c>
      <c r="K1" s="17" t="s">
        <v>52</v>
      </c>
      <c r="L1" s="17"/>
      <c r="M1" s="7" t="s">
        <v>17</v>
      </c>
    </row>
    <row r="2" spans="1:29" x14ac:dyDescent="0.25">
      <c r="E2" s="7" t="s">
        <v>50</v>
      </c>
      <c r="K2" s="7" t="s">
        <v>50</v>
      </c>
      <c r="M2" s="7" t="s">
        <v>25</v>
      </c>
      <c r="N2" s="7" t="s">
        <v>17</v>
      </c>
    </row>
    <row r="3" spans="1:29" x14ac:dyDescent="0.25">
      <c r="A3" s="7"/>
      <c r="E3" s="7" t="s">
        <v>20</v>
      </c>
      <c r="K3" s="7" t="s">
        <v>20</v>
      </c>
      <c r="L3" s="7" t="s">
        <v>25</v>
      </c>
      <c r="M3" s="7" t="s">
        <v>26</v>
      </c>
      <c r="N3" s="7" t="s">
        <v>8</v>
      </c>
    </row>
    <row r="4" spans="1:29" x14ac:dyDescent="0.25">
      <c r="A4" s="7"/>
      <c r="B4" s="7"/>
      <c r="C4" s="7" t="s">
        <v>6</v>
      </c>
      <c r="D4" s="7"/>
      <c r="E4" s="7" t="s">
        <v>19</v>
      </c>
      <c r="F4" s="7"/>
      <c r="G4" s="7"/>
      <c r="H4" s="7"/>
      <c r="I4" s="7" t="s">
        <v>6</v>
      </c>
      <c r="J4" s="7"/>
      <c r="K4" s="7" t="s">
        <v>19</v>
      </c>
      <c r="L4" s="7" t="s">
        <v>26</v>
      </c>
      <c r="M4" s="7" t="s">
        <v>50</v>
      </c>
      <c r="N4" s="7" t="s">
        <v>50</v>
      </c>
      <c r="O4" s="7" t="s">
        <v>37</v>
      </c>
    </row>
    <row r="5" spans="1:29" x14ac:dyDescent="0.25">
      <c r="A5" s="7"/>
      <c r="B5" s="7" t="s">
        <v>5</v>
      </c>
      <c r="C5" s="7" t="s">
        <v>5</v>
      </c>
      <c r="D5" s="7" t="s">
        <v>61</v>
      </c>
      <c r="E5" s="7" t="s">
        <v>76</v>
      </c>
      <c r="F5" s="7" t="s">
        <v>5</v>
      </c>
      <c r="G5" s="7" t="s">
        <v>8</v>
      </c>
      <c r="H5" s="7" t="s">
        <v>5</v>
      </c>
      <c r="I5" s="7" t="s">
        <v>5</v>
      </c>
      <c r="J5" s="7" t="s">
        <v>61</v>
      </c>
      <c r="K5" s="7" t="s">
        <v>76</v>
      </c>
      <c r="L5" s="7" t="s">
        <v>76</v>
      </c>
      <c r="M5" s="7" t="s">
        <v>20</v>
      </c>
      <c r="N5" s="7" t="s">
        <v>20</v>
      </c>
      <c r="O5" s="7" t="s">
        <v>41</v>
      </c>
    </row>
    <row r="6" spans="1:29" x14ac:dyDescent="0.25">
      <c r="A6" s="8" t="s">
        <v>43</v>
      </c>
      <c r="B6" s="9" t="s">
        <v>44</v>
      </c>
      <c r="C6" s="9" t="s">
        <v>44</v>
      </c>
      <c r="D6" s="9" t="s">
        <v>44</v>
      </c>
      <c r="E6" s="8" t="s">
        <v>44</v>
      </c>
      <c r="F6" s="9" t="s">
        <v>37</v>
      </c>
      <c r="G6" s="9" t="s">
        <v>37</v>
      </c>
      <c r="H6" s="8" t="s">
        <v>38</v>
      </c>
      <c r="I6" s="8" t="s">
        <v>38</v>
      </c>
      <c r="J6" s="8" t="s">
        <v>38</v>
      </c>
      <c r="K6" s="8" t="s">
        <v>38</v>
      </c>
      <c r="L6" s="8" t="s">
        <v>38</v>
      </c>
      <c r="M6" s="8" t="s">
        <v>38</v>
      </c>
      <c r="N6" s="8" t="s">
        <v>38</v>
      </c>
      <c r="O6" s="8" t="s">
        <v>23</v>
      </c>
      <c r="P6" s="8" t="s">
        <v>40</v>
      </c>
    </row>
    <row r="7" spans="1:29" x14ac:dyDescent="0.25">
      <c r="A7" s="1">
        <v>30317</v>
      </c>
      <c r="B7" s="2">
        <v>776</v>
      </c>
      <c r="C7" s="2"/>
      <c r="D7" s="2">
        <f>B7</f>
        <v>776</v>
      </c>
      <c r="E7" s="5"/>
      <c r="F7" s="2">
        <v>13195</v>
      </c>
      <c r="G7" t="s">
        <v>39</v>
      </c>
      <c r="H7" s="2"/>
      <c r="I7" s="2"/>
      <c r="J7" s="2"/>
      <c r="K7" s="2"/>
      <c r="O7" s="2"/>
    </row>
    <row r="8" spans="1:29" x14ac:dyDescent="0.25">
      <c r="A8" s="1">
        <v>30348</v>
      </c>
      <c r="B8" s="2">
        <v>752</v>
      </c>
      <c r="C8" s="2"/>
      <c r="D8" s="2">
        <f>SUM(B$7:B8)</f>
        <v>1528</v>
      </c>
      <c r="E8" s="5"/>
      <c r="F8" s="2">
        <v>13258</v>
      </c>
      <c r="G8" s="3">
        <f t="shared" ref="G8:G71" si="0">F8-F7</f>
        <v>63</v>
      </c>
      <c r="H8" s="2">
        <f>B8-G8</f>
        <v>689</v>
      </c>
      <c r="I8" s="2"/>
      <c r="J8" s="2"/>
      <c r="K8" s="2"/>
      <c r="O8" s="2"/>
      <c r="P8" s="3"/>
    </row>
    <row r="9" spans="1:29" x14ac:dyDescent="0.25">
      <c r="A9" s="1">
        <v>30376</v>
      </c>
      <c r="B9" s="2">
        <v>792</v>
      </c>
      <c r="C9" s="2"/>
      <c r="D9" s="2">
        <f>SUM(B$7:B9)</f>
        <v>2320</v>
      </c>
      <c r="E9" s="5"/>
      <c r="F9" s="2">
        <v>12259</v>
      </c>
      <c r="G9" s="3">
        <f t="shared" si="0"/>
        <v>-999</v>
      </c>
      <c r="H9" s="2">
        <f t="shared" ref="H9:H72" si="1">B9-G9</f>
        <v>1791</v>
      </c>
      <c r="I9" s="2"/>
      <c r="J9" s="2"/>
      <c r="K9" s="2"/>
      <c r="O9" s="2"/>
      <c r="P9" s="3"/>
    </row>
    <row r="10" spans="1:29" x14ac:dyDescent="0.25">
      <c r="A10" s="1">
        <v>30407</v>
      </c>
      <c r="B10" s="2">
        <v>966</v>
      </c>
      <c r="C10" s="2"/>
      <c r="D10" s="2">
        <f>SUM(B$7:B10)</f>
        <v>3286</v>
      </c>
      <c r="E10" s="5"/>
      <c r="F10" s="2">
        <v>11564</v>
      </c>
      <c r="G10" s="3">
        <f t="shared" si="0"/>
        <v>-695</v>
      </c>
      <c r="H10" s="2">
        <f t="shared" si="1"/>
        <v>1661</v>
      </c>
      <c r="I10" s="2"/>
      <c r="J10" s="2"/>
      <c r="K10" s="2"/>
      <c r="O10" s="2"/>
      <c r="P10" s="3"/>
      <c r="T10" s="7" t="s">
        <v>79</v>
      </c>
      <c r="U10" s="30"/>
      <c r="V10" s="7" t="s">
        <v>59</v>
      </c>
      <c r="X10" t="s">
        <v>29</v>
      </c>
    </row>
    <row r="11" spans="1:29" x14ac:dyDescent="0.25">
      <c r="A11" s="1">
        <v>30437</v>
      </c>
      <c r="B11" s="2">
        <v>897</v>
      </c>
      <c r="C11" s="2"/>
      <c r="D11" s="2">
        <f>SUM(B$7:B11)</f>
        <v>4183</v>
      </c>
      <c r="E11" s="5"/>
      <c r="F11" s="2">
        <v>10869</v>
      </c>
      <c r="G11" s="3">
        <f t="shared" si="0"/>
        <v>-695</v>
      </c>
      <c r="H11" s="2">
        <f t="shared" si="1"/>
        <v>1592</v>
      </c>
      <c r="I11" s="2"/>
      <c r="J11" s="2"/>
      <c r="K11" s="2"/>
      <c r="O11" s="2"/>
      <c r="P11" s="3"/>
      <c r="T11" s="5"/>
      <c r="U11" s="28"/>
      <c r="V11" s="5"/>
      <c r="X11" t="s">
        <v>80</v>
      </c>
    </row>
    <row r="12" spans="1:29" x14ac:dyDescent="0.25">
      <c r="A12" s="1">
        <v>30468</v>
      </c>
      <c r="B12" s="2">
        <v>1087</v>
      </c>
      <c r="C12" s="2"/>
      <c r="D12" s="2">
        <f>SUM(B$7:B12)</f>
        <v>5270</v>
      </c>
      <c r="E12" s="5"/>
      <c r="F12" s="2">
        <v>10022</v>
      </c>
      <c r="G12" s="3">
        <f t="shared" si="0"/>
        <v>-847</v>
      </c>
      <c r="H12" s="2">
        <f t="shared" si="1"/>
        <v>1934</v>
      </c>
      <c r="I12" s="2"/>
      <c r="J12" s="2"/>
      <c r="K12" s="2"/>
      <c r="O12" s="2"/>
      <c r="P12" s="3"/>
      <c r="T12" s="5"/>
      <c r="U12" s="28"/>
      <c r="V12" s="5"/>
    </row>
    <row r="13" spans="1:29" x14ac:dyDescent="0.25">
      <c r="A13" s="1">
        <v>30498</v>
      </c>
      <c r="B13" s="2">
        <v>1099</v>
      </c>
      <c r="C13" s="2"/>
      <c r="D13" s="2">
        <f>SUM(B$7:B13)</f>
        <v>6369</v>
      </c>
      <c r="E13" s="5"/>
      <c r="F13" s="2">
        <v>9295</v>
      </c>
      <c r="G13" s="3">
        <f t="shared" si="0"/>
        <v>-727</v>
      </c>
      <c r="H13" s="2">
        <f t="shared" si="1"/>
        <v>1826</v>
      </c>
      <c r="I13" s="2"/>
      <c r="J13" s="2"/>
      <c r="K13" s="2"/>
      <c r="O13" s="2"/>
      <c r="P13" s="3"/>
      <c r="T13" s="5"/>
      <c r="U13" s="28"/>
      <c r="V13" s="5"/>
      <c r="X13" t="s">
        <v>74</v>
      </c>
      <c r="Y13" t="str">
        <f>data!E6</f>
        <v>Production</v>
      </c>
      <c r="Z13" t="s">
        <v>35</v>
      </c>
      <c r="AB13" t="str">
        <f>data!K6</f>
        <v>Purchases</v>
      </c>
      <c r="AC13" t="s">
        <v>35</v>
      </c>
    </row>
    <row r="14" spans="1:29" x14ac:dyDescent="0.25">
      <c r="A14" s="1">
        <v>30529</v>
      </c>
      <c r="B14" s="2">
        <v>1243</v>
      </c>
      <c r="C14" s="2"/>
      <c r="D14" s="2">
        <f>SUM(B$7:B14)</f>
        <v>7612</v>
      </c>
      <c r="E14" s="5"/>
      <c r="F14" s="2">
        <v>9055</v>
      </c>
      <c r="G14" s="3">
        <f t="shared" si="0"/>
        <v>-240</v>
      </c>
      <c r="H14" s="2">
        <f t="shared" si="1"/>
        <v>1483</v>
      </c>
      <c r="I14" s="2"/>
      <c r="J14" s="2"/>
      <c r="K14" s="2"/>
      <c r="O14" s="2"/>
      <c r="P14" s="3"/>
      <c r="T14" s="5"/>
      <c r="U14" s="28"/>
      <c r="V14" s="5"/>
      <c r="Y14" s="21"/>
      <c r="Z14" s="21"/>
      <c r="AA14" s="21"/>
      <c r="AB14" s="21"/>
      <c r="AC14" s="21"/>
    </row>
    <row r="15" spans="1:29" x14ac:dyDescent="0.25">
      <c r="A15" s="1">
        <v>30560</v>
      </c>
      <c r="B15" s="2">
        <v>1311</v>
      </c>
      <c r="C15" s="2"/>
      <c r="D15" s="2">
        <f>SUM(B$7:B15)</f>
        <v>8923</v>
      </c>
      <c r="E15" s="5"/>
      <c r="F15" s="2">
        <v>9036</v>
      </c>
      <c r="G15" s="3">
        <f t="shared" si="0"/>
        <v>-19</v>
      </c>
      <c r="H15" s="2">
        <f t="shared" si="1"/>
        <v>1330</v>
      </c>
      <c r="I15" s="2"/>
      <c r="J15" s="2"/>
      <c r="K15" s="2"/>
      <c r="O15" s="2"/>
      <c r="P15" s="3"/>
      <c r="S15">
        <v>2003</v>
      </c>
      <c r="T15" s="5">
        <f>data!C201</f>
        <v>3686.4390000000003</v>
      </c>
      <c r="U15" s="28"/>
      <c r="V15" s="5">
        <f>data!I201</f>
        <v>3548.2080000000005</v>
      </c>
      <c r="X15" s="6">
        <v>1987</v>
      </c>
      <c r="Y15" s="5">
        <f>data!E18</f>
        <v>13059</v>
      </c>
      <c r="AA15" s="21"/>
      <c r="AB15" s="5">
        <f>data!K18</f>
        <v>16814</v>
      </c>
    </row>
    <row r="16" spans="1:29" x14ac:dyDescent="0.25">
      <c r="A16" s="1">
        <v>30590</v>
      </c>
      <c r="B16" s="2">
        <v>1395</v>
      </c>
      <c r="C16" s="2"/>
      <c r="D16" s="2">
        <f>SUM(B$7:B16)</f>
        <v>10318</v>
      </c>
      <c r="E16" s="5"/>
      <c r="F16" s="2">
        <v>9102</v>
      </c>
      <c r="G16" s="3">
        <f t="shared" si="0"/>
        <v>66</v>
      </c>
      <c r="H16" s="2">
        <f t="shared" si="1"/>
        <v>1329</v>
      </c>
      <c r="I16" s="2"/>
      <c r="J16" s="2"/>
      <c r="K16" s="2"/>
      <c r="O16" s="2"/>
      <c r="P16" s="3"/>
      <c r="S16" t="s">
        <v>7</v>
      </c>
      <c r="T16" s="5">
        <f>data!C204</f>
        <v>4329.4520000000002</v>
      </c>
      <c r="U16" s="28"/>
      <c r="V16" s="5">
        <f>data!I204</f>
        <v>4835.9190000000008</v>
      </c>
      <c r="X16" s="6">
        <f>X15+1</f>
        <v>1988</v>
      </c>
      <c r="Y16" s="5">
        <f>data!E30</f>
        <v>17325</v>
      </c>
      <c r="Z16" s="13">
        <f>Y16/Y15-1</f>
        <v>0.32667126119917289</v>
      </c>
      <c r="AA16" s="22"/>
      <c r="AB16" s="5">
        <f>data!K30</f>
        <v>16665</v>
      </c>
      <c r="AC16" s="13">
        <f>AB16/AB15-1</f>
        <v>-8.8616628999642622E-3</v>
      </c>
    </row>
    <row r="17" spans="1:29" x14ac:dyDescent="0.25">
      <c r="A17" s="1">
        <v>30621</v>
      </c>
      <c r="B17" s="2">
        <v>1284</v>
      </c>
      <c r="C17" s="2"/>
      <c r="D17" s="2">
        <f>SUM(B$7:B17)</f>
        <v>11602</v>
      </c>
      <c r="E17" s="5"/>
      <c r="F17" s="2">
        <v>9431</v>
      </c>
      <c r="G17" s="3">
        <f t="shared" si="0"/>
        <v>329</v>
      </c>
      <c r="H17" s="2">
        <f t="shared" si="1"/>
        <v>955</v>
      </c>
      <c r="I17" s="2"/>
      <c r="J17" s="2"/>
      <c r="K17" s="2"/>
      <c r="O17" s="2"/>
      <c r="P17" s="3"/>
      <c r="S17" t="s">
        <v>77</v>
      </c>
      <c r="T17" s="5">
        <f>data!C207</f>
        <v>4814.9070000000002</v>
      </c>
      <c r="U17" s="28"/>
      <c r="V17" s="5">
        <f>data!I207</f>
        <v>4832.3740000000007</v>
      </c>
      <c r="X17" s="6">
        <f t="shared" ref="X17:X37" si="2">X16+1</f>
        <v>1989</v>
      </c>
      <c r="Y17" s="5">
        <f>data!E42</f>
        <v>15906</v>
      </c>
      <c r="Z17" s="13">
        <f t="shared" ref="Z17:Z36" si="3">Y17/Y16-1</f>
        <v>-8.1904761904761925E-2</v>
      </c>
      <c r="AA17" s="22"/>
      <c r="AB17" s="5">
        <f>data!K42</f>
        <v>15972</v>
      </c>
      <c r="AC17" s="13">
        <f t="shared" ref="AC17:AC36" si="4">AB17/AB16-1</f>
        <v>-4.1584158415841621E-2</v>
      </c>
    </row>
    <row r="18" spans="1:29" x14ac:dyDescent="0.25">
      <c r="A18" s="1">
        <v>30651</v>
      </c>
      <c r="B18" s="2">
        <v>1457</v>
      </c>
      <c r="C18" s="2"/>
      <c r="D18" s="2">
        <f>SUM(B$7:B18)</f>
        <v>13059</v>
      </c>
      <c r="E18" s="4">
        <f>SUM(B7:B18)</f>
        <v>13059</v>
      </c>
      <c r="F18" s="2">
        <v>9414</v>
      </c>
      <c r="G18" s="3">
        <f t="shared" si="0"/>
        <v>-17</v>
      </c>
      <c r="H18" s="2">
        <f t="shared" si="1"/>
        <v>1474</v>
      </c>
      <c r="I18" s="2"/>
      <c r="J18" s="2"/>
      <c r="K18" s="4">
        <f>SUM(H7:H18)+750</f>
        <v>16814</v>
      </c>
      <c r="O18" s="11">
        <f t="shared" ref="O18:O49" si="5">F18/K18</f>
        <v>0.55989056738432263</v>
      </c>
      <c r="P18" s="26"/>
      <c r="S18" t="s">
        <v>78</v>
      </c>
      <c r="T18" s="5">
        <f>data!C210</f>
        <v>4383.1299999999992</v>
      </c>
      <c r="U18" s="28"/>
      <c r="V18" s="5">
        <f>data!I210</f>
        <v>3977.4259999999981</v>
      </c>
      <c r="X18" s="6">
        <f t="shared" si="2"/>
        <v>1990</v>
      </c>
      <c r="Y18" s="5">
        <f>data!E54</f>
        <v>15353</v>
      </c>
      <c r="Z18" s="13">
        <f t="shared" si="3"/>
        <v>-3.4766754683767109E-2</v>
      </c>
      <c r="AA18" s="22"/>
      <c r="AB18" s="5">
        <f>data!K54</f>
        <v>14898</v>
      </c>
      <c r="AC18" s="13">
        <f t="shared" si="4"/>
        <v>-6.7242674680691228E-2</v>
      </c>
    </row>
    <row r="19" spans="1:29" x14ac:dyDescent="0.25">
      <c r="A19" s="1">
        <v>30682</v>
      </c>
      <c r="B19" s="2">
        <v>1015</v>
      </c>
      <c r="C19" s="2"/>
      <c r="D19" s="2">
        <f>B19</f>
        <v>1015</v>
      </c>
      <c r="E19" s="2">
        <f>SUM(B8:B19)</f>
        <v>13298</v>
      </c>
      <c r="F19" s="2">
        <v>9699</v>
      </c>
      <c r="G19" s="3">
        <f t="shared" si="0"/>
        <v>285</v>
      </c>
      <c r="H19" s="2">
        <f t="shared" si="1"/>
        <v>730</v>
      </c>
      <c r="I19" s="2"/>
      <c r="J19" s="2">
        <f>H19</f>
        <v>730</v>
      </c>
      <c r="K19" s="2">
        <f>SUM(H8:H19)</f>
        <v>16794</v>
      </c>
      <c r="L19" s="14"/>
      <c r="M19" s="13">
        <f>K19/K18-1</f>
        <v>-1.1894849530152962E-3</v>
      </c>
      <c r="N19" s="3">
        <f>K19-K18</f>
        <v>-20</v>
      </c>
      <c r="O19" s="11">
        <f t="shared" si="5"/>
        <v>0.57752768846016433</v>
      </c>
      <c r="P19" s="6">
        <v>1988</v>
      </c>
      <c r="R19" s="23"/>
      <c r="S19">
        <v>2004</v>
      </c>
      <c r="T19" s="5">
        <f>data!C213</f>
        <v>5012.4059999999999</v>
      </c>
      <c r="U19" s="28"/>
      <c r="V19" s="5">
        <f>data!I213</f>
        <v>4297.6310000000003</v>
      </c>
      <c r="X19" s="6">
        <f t="shared" si="2"/>
        <v>1991</v>
      </c>
      <c r="Y19" s="5">
        <f>data!E66</f>
        <v>14910</v>
      </c>
      <c r="Z19" s="13">
        <f t="shared" si="3"/>
        <v>-2.8854295577411593E-2</v>
      </c>
      <c r="AA19" s="22"/>
      <c r="AB19" s="5">
        <f>data!K66</f>
        <v>15613</v>
      </c>
      <c r="AC19" s="13">
        <f t="shared" si="4"/>
        <v>4.7993019197207776E-2</v>
      </c>
    </row>
    <row r="20" spans="1:29" x14ac:dyDescent="0.25">
      <c r="A20" s="1">
        <v>30713</v>
      </c>
      <c r="B20" s="2">
        <v>1067</v>
      </c>
      <c r="C20" s="2"/>
      <c r="D20" s="2">
        <f>SUM(B$19:B20)</f>
        <v>2082</v>
      </c>
      <c r="E20" s="2">
        <f t="shared" ref="E20:E83" si="6">SUM(B9:B20)</f>
        <v>13613</v>
      </c>
      <c r="F20" s="2">
        <v>8775</v>
      </c>
      <c r="G20" s="3">
        <f t="shared" si="0"/>
        <v>-924</v>
      </c>
      <c r="H20" s="2">
        <f t="shared" si="1"/>
        <v>1991</v>
      </c>
      <c r="I20" s="2"/>
      <c r="J20" s="2">
        <f>SUM(H$19:H20)</f>
        <v>2721</v>
      </c>
      <c r="K20" s="2">
        <f t="shared" ref="K20:K83" si="7">SUM(H9:H20)</f>
        <v>18096</v>
      </c>
      <c r="L20" s="14"/>
      <c r="M20" s="13">
        <f t="shared" ref="M20:M83" si="8">K20/K19-1</f>
        <v>7.7527688460164335E-2</v>
      </c>
      <c r="N20" s="3">
        <f t="shared" ref="N20:N83" si="9">K20-K19</f>
        <v>1302</v>
      </c>
      <c r="O20" s="11">
        <f t="shared" si="5"/>
        <v>0.48491379310344829</v>
      </c>
      <c r="P20" s="6"/>
      <c r="R20" s="23"/>
      <c r="S20" t="s">
        <v>7</v>
      </c>
      <c r="T20" s="5">
        <f>data!C216</f>
        <v>4955.808</v>
      </c>
      <c r="U20" s="28"/>
      <c r="V20" s="5">
        <f>data!I216</f>
        <v>4712.6070000000009</v>
      </c>
      <c r="X20" s="6">
        <f t="shared" si="2"/>
        <v>1992</v>
      </c>
      <c r="Y20" s="5">
        <f>data!E78</f>
        <v>13943</v>
      </c>
      <c r="Z20" s="13">
        <f t="shared" si="3"/>
        <v>-6.4855801475519836E-2</v>
      </c>
      <c r="AA20" s="22"/>
      <c r="AB20" s="5">
        <f>data!K78</f>
        <v>14841</v>
      </c>
      <c r="AC20" s="13">
        <f t="shared" si="4"/>
        <v>-4.9445974508422474E-2</v>
      </c>
    </row>
    <row r="21" spans="1:29" x14ac:dyDescent="0.25">
      <c r="A21" s="1">
        <v>30742</v>
      </c>
      <c r="B21" s="2">
        <v>1215</v>
      </c>
      <c r="C21" s="2">
        <f>SUM(B19:B21)</f>
        <v>3297</v>
      </c>
      <c r="D21" s="2">
        <f>SUM(B$19:B21)</f>
        <v>3297</v>
      </c>
      <c r="E21" s="2">
        <f t="shared" si="6"/>
        <v>14036</v>
      </c>
      <c r="F21" s="2">
        <v>9870</v>
      </c>
      <c r="G21" s="3">
        <f t="shared" si="0"/>
        <v>1095</v>
      </c>
      <c r="H21" s="2">
        <f t="shared" si="1"/>
        <v>120</v>
      </c>
      <c r="I21" s="2">
        <f>SUM(H19:H21)</f>
        <v>2841</v>
      </c>
      <c r="J21" s="2">
        <f>SUM(H$19:H21)</f>
        <v>2841</v>
      </c>
      <c r="K21" s="2">
        <f t="shared" si="7"/>
        <v>16425</v>
      </c>
      <c r="L21" s="14"/>
      <c r="M21" s="13">
        <f t="shared" si="8"/>
        <v>-9.234084880636606E-2</v>
      </c>
      <c r="N21" s="3">
        <f t="shared" si="9"/>
        <v>-1671</v>
      </c>
      <c r="O21" s="11">
        <f t="shared" si="5"/>
        <v>0.60091324200913243</v>
      </c>
      <c r="P21" s="6"/>
      <c r="R21" s="23"/>
      <c r="S21" t="s">
        <v>77</v>
      </c>
      <c r="T21" s="5">
        <f>data!C219</f>
        <v>4976.7830000000004</v>
      </c>
      <c r="U21" s="27"/>
      <c r="V21" s="5">
        <f>data!I219</f>
        <v>5018.5950000000003</v>
      </c>
      <c r="X21" s="6">
        <f t="shared" si="2"/>
        <v>1993</v>
      </c>
      <c r="Y21" s="5">
        <f>data!E90</f>
        <v>15980</v>
      </c>
      <c r="Z21" s="13">
        <f t="shared" si="3"/>
        <v>0.14609481460230933</v>
      </c>
      <c r="AA21" s="22"/>
      <c r="AB21" s="5">
        <f>data!K90</f>
        <v>16113</v>
      </c>
      <c r="AC21" s="13">
        <f t="shared" si="4"/>
        <v>8.5708510208206912E-2</v>
      </c>
    </row>
    <row r="22" spans="1:29" x14ac:dyDescent="0.25">
      <c r="A22" s="1">
        <v>30773</v>
      </c>
      <c r="B22" s="2">
        <v>1025</v>
      </c>
      <c r="C22" s="2"/>
      <c r="D22" s="2">
        <f>SUM(B$19:B22)</f>
        <v>4322</v>
      </c>
      <c r="E22" s="2">
        <f t="shared" si="6"/>
        <v>14095</v>
      </c>
      <c r="F22" s="2">
        <v>9205</v>
      </c>
      <c r="G22" s="3">
        <f t="shared" si="0"/>
        <v>-665</v>
      </c>
      <c r="H22" s="2">
        <f t="shared" si="1"/>
        <v>1690</v>
      </c>
      <c r="I22" s="2"/>
      <c r="J22" s="2">
        <f>SUM(H$19:H22)</f>
        <v>4531</v>
      </c>
      <c r="K22" s="2">
        <f t="shared" si="7"/>
        <v>16454</v>
      </c>
      <c r="L22" s="14"/>
      <c r="M22" s="13">
        <f t="shared" si="8"/>
        <v>1.7656012176561209E-3</v>
      </c>
      <c r="N22" s="3">
        <f t="shared" si="9"/>
        <v>29</v>
      </c>
      <c r="O22" s="11">
        <f t="shared" si="5"/>
        <v>0.55943843442324059</v>
      </c>
      <c r="P22" s="6"/>
      <c r="R22" s="23"/>
      <c r="S22" t="s">
        <v>78</v>
      </c>
      <c r="T22" s="5">
        <f>data!C222</f>
        <v>4393.3729999999996</v>
      </c>
      <c r="U22" s="28"/>
      <c r="V22" s="5">
        <f>data!I222</f>
        <v>3720.3979999999992</v>
      </c>
      <c r="X22" s="6">
        <f t="shared" si="2"/>
        <v>1994</v>
      </c>
      <c r="Y22" s="5">
        <f>data!E102</f>
        <v>18280</v>
      </c>
      <c r="Z22" s="13">
        <f t="shared" si="3"/>
        <v>0.14392991239048802</v>
      </c>
      <c r="AA22" s="22"/>
      <c r="AB22" s="5">
        <f>data!K102</f>
        <v>16600</v>
      </c>
      <c r="AC22" s="13">
        <f t="shared" si="4"/>
        <v>3.0224042698442144E-2</v>
      </c>
    </row>
    <row r="23" spans="1:29" x14ac:dyDescent="0.25">
      <c r="A23" s="1">
        <v>30803</v>
      </c>
      <c r="B23" s="2">
        <v>1354</v>
      </c>
      <c r="C23" s="2"/>
      <c r="D23" s="2">
        <f>SUM(B$19:B23)</f>
        <v>5676</v>
      </c>
      <c r="E23" s="2">
        <f t="shared" si="6"/>
        <v>14552</v>
      </c>
      <c r="F23" s="2">
        <v>9619</v>
      </c>
      <c r="G23" s="3">
        <f t="shared" si="0"/>
        <v>414</v>
      </c>
      <c r="H23" s="2">
        <f t="shared" si="1"/>
        <v>940</v>
      </c>
      <c r="I23" s="2"/>
      <c r="J23" s="2">
        <f>SUM(H$19:H23)</f>
        <v>5471</v>
      </c>
      <c r="K23" s="2">
        <f t="shared" si="7"/>
        <v>15802</v>
      </c>
      <c r="L23" s="14"/>
      <c r="M23" s="13">
        <f t="shared" si="8"/>
        <v>-3.9625622948826988E-2</v>
      </c>
      <c r="N23" s="3">
        <f t="shared" si="9"/>
        <v>-652</v>
      </c>
      <c r="O23" s="11">
        <f t="shared" si="5"/>
        <v>0.60872041513732444</v>
      </c>
      <c r="P23" s="6"/>
      <c r="R23" s="23"/>
      <c r="S23">
        <v>2005</v>
      </c>
      <c r="T23" s="5">
        <f>data!C225</f>
        <v>3994.2029999999995</v>
      </c>
      <c r="U23" s="29"/>
      <c r="V23" s="5">
        <f>data!I225</f>
        <v>4598.9130000000005</v>
      </c>
      <c r="X23" s="6">
        <f t="shared" si="2"/>
        <v>1995</v>
      </c>
      <c r="Y23" s="5">
        <f>data!E114</f>
        <v>17157</v>
      </c>
      <c r="Z23" s="13">
        <f t="shared" si="3"/>
        <v>-6.143326039387309E-2</v>
      </c>
      <c r="AA23" s="22"/>
      <c r="AB23" s="5">
        <f>data!K114</f>
        <v>16131</v>
      </c>
      <c r="AC23" s="13">
        <f t="shared" si="4"/>
        <v>-2.8253012048192749E-2</v>
      </c>
    </row>
    <row r="24" spans="1:29" x14ac:dyDescent="0.25">
      <c r="A24" s="1">
        <v>30834</v>
      </c>
      <c r="B24" s="2">
        <v>1664</v>
      </c>
      <c r="C24" s="2">
        <f>SUM(B22:B24)</f>
        <v>4043</v>
      </c>
      <c r="D24" s="2">
        <f>SUM(B$19:B24)</f>
        <v>7340</v>
      </c>
      <c r="E24" s="2">
        <f t="shared" si="6"/>
        <v>15129</v>
      </c>
      <c r="F24" s="2">
        <v>8382</v>
      </c>
      <c r="G24" s="3">
        <f t="shared" si="0"/>
        <v>-1237</v>
      </c>
      <c r="H24" s="2">
        <f t="shared" si="1"/>
        <v>2901</v>
      </c>
      <c r="I24" s="2">
        <f>SUM(H22:H24)</f>
        <v>5531</v>
      </c>
      <c r="J24" s="2">
        <f>SUM(H$19:H24)</f>
        <v>8372</v>
      </c>
      <c r="K24" s="2">
        <f t="shared" si="7"/>
        <v>16769</v>
      </c>
      <c r="L24" s="14"/>
      <c r="M24" s="13">
        <f t="shared" si="8"/>
        <v>6.1194785470193747E-2</v>
      </c>
      <c r="N24" s="3">
        <f t="shared" si="9"/>
        <v>967</v>
      </c>
      <c r="O24" s="11">
        <f t="shared" si="5"/>
        <v>0.49985091537956944</v>
      </c>
      <c r="P24" s="6"/>
      <c r="R24" s="23"/>
      <c r="S24" t="s">
        <v>7</v>
      </c>
      <c r="T24" s="5">
        <f>data!C228</f>
        <v>4715.0190000000002</v>
      </c>
      <c r="U24" s="29"/>
      <c r="V24" s="5">
        <f>data!I228</f>
        <v>5136.7069999999985</v>
      </c>
      <c r="X24" s="6">
        <f t="shared" si="2"/>
        <v>1996</v>
      </c>
      <c r="Y24" s="5">
        <f>data!E126</f>
        <v>16490</v>
      </c>
      <c r="Z24" s="13">
        <f t="shared" si="3"/>
        <v>-3.8876260418488129E-2</v>
      </c>
      <c r="AA24" s="22"/>
      <c r="AB24" s="5">
        <f>data!K126</f>
        <v>17539</v>
      </c>
      <c r="AC24" s="13">
        <f t="shared" si="4"/>
        <v>8.7285351187155191E-2</v>
      </c>
    </row>
    <row r="25" spans="1:29" x14ac:dyDescent="0.25">
      <c r="A25" s="1">
        <v>30864</v>
      </c>
      <c r="B25" s="2">
        <v>1423</v>
      </c>
      <c r="C25" s="2"/>
      <c r="D25" s="2">
        <f>SUM(B$19:B25)</f>
        <v>8763</v>
      </c>
      <c r="E25" s="2">
        <f t="shared" si="6"/>
        <v>15453</v>
      </c>
      <c r="F25" s="2">
        <v>8104</v>
      </c>
      <c r="G25" s="3">
        <f t="shared" si="0"/>
        <v>-278</v>
      </c>
      <c r="H25" s="2">
        <f t="shared" si="1"/>
        <v>1701</v>
      </c>
      <c r="I25" s="2"/>
      <c r="J25" s="2">
        <f>SUM(H$19:H25)</f>
        <v>10073</v>
      </c>
      <c r="K25" s="2">
        <f t="shared" si="7"/>
        <v>16644</v>
      </c>
      <c r="L25" s="14"/>
      <c r="M25" s="13">
        <f t="shared" si="8"/>
        <v>-7.4542310215278684E-3</v>
      </c>
      <c r="N25" s="3">
        <f t="shared" si="9"/>
        <v>-125</v>
      </c>
      <c r="O25" s="11">
        <f t="shared" si="5"/>
        <v>0.486902186974285</v>
      </c>
      <c r="P25" s="6"/>
      <c r="R25" s="23"/>
      <c r="S25" t="s">
        <v>77</v>
      </c>
      <c r="T25" s="5">
        <f>data!C231</f>
        <v>5331.0780000000004</v>
      </c>
      <c r="U25" s="29"/>
      <c r="V25" s="5">
        <f>data!I231</f>
        <v>4620.5780000000004</v>
      </c>
      <c r="X25" s="6">
        <f t="shared" si="2"/>
        <v>1997</v>
      </c>
      <c r="Y25" s="5">
        <f>data!E138</f>
        <v>17188</v>
      </c>
      <c r="Z25" s="13">
        <f t="shared" si="3"/>
        <v>4.2328684050940035E-2</v>
      </c>
      <c r="AA25" s="22"/>
      <c r="AB25" s="5">
        <f>data!K138</f>
        <v>17439</v>
      </c>
      <c r="AC25" s="13">
        <f t="shared" si="4"/>
        <v>-5.7015793374765034E-3</v>
      </c>
    </row>
    <row r="26" spans="1:29" x14ac:dyDescent="0.25">
      <c r="A26" s="1">
        <v>30895</v>
      </c>
      <c r="B26" s="2">
        <v>1611</v>
      </c>
      <c r="C26" s="2"/>
      <c r="D26" s="2">
        <f>SUM(B$19:B26)</f>
        <v>10374</v>
      </c>
      <c r="E26" s="2">
        <f t="shared" si="6"/>
        <v>15821</v>
      </c>
      <c r="F26" s="2">
        <v>7848</v>
      </c>
      <c r="G26" s="3">
        <f t="shared" si="0"/>
        <v>-256</v>
      </c>
      <c r="H26" s="2">
        <f t="shared" si="1"/>
        <v>1867</v>
      </c>
      <c r="I26" s="2"/>
      <c r="J26" s="2">
        <f>SUM(H$19:H26)</f>
        <v>11940</v>
      </c>
      <c r="K26" s="2">
        <f t="shared" si="7"/>
        <v>17028</v>
      </c>
      <c r="L26" s="14"/>
      <c r="M26" s="13">
        <f t="shared" si="8"/>
        <v>2.3071377072819033E-2</v>
      </c>
      <c r="N26" s="3">
        <f t="shared" si="9"/>
        <v>384</v>
      </c>
      <c r="O26" s="11">
        <f t="shared" si="5"/>
        <v>0.46088794926004228</v>
      </c>
      <c r="P26" s="6"/>
      <c r="R26" s="23"/>
      <c r="S26" t="s">
        <v>78</v>
      </c>
      <c r="T26" s="5">
        <f>data!C234</f>
        <v>5220.3189999999995</v>
      </c>
      <c r="U26" s="29"/>
      <c r="V26" s="5">
        <f>data!I234</f>
        <v>4388.6930000000011</v>
      </c>
      <c r="X26" s="6">
        <f t="shared" si="2"/>
        <v>1998</v>
      </c>
      <c r="Y26" s="10">
        <f>data!E150</f>
        <v>20099</v>
      </c>
      <c r="Z26" s="13">
        <f t="shared" si="3"/>
        <v>0.16936234582266696</v>
      </c>
      <c r="AA26" s="22"/>
      <c r="AB26" s="5">
        <f>data!K150</f>
        <v>16950</v>
      </c>
      <c r="AC26" s="13">
        <f t="shared" si="4"/>
        <v>-2.8040598658179983E-2</v>
      </c>
    </row>
    <row r="27" spans="1:29" x14ac:dyDescent="0.25">
      <c r="A27" s="1">
        <v>30926</v>
      </c>
      <c r="B27" s="2">
        <v>1729</v>
      </c>
      <c r="C27" s="2">
        <f>SUM(B25:B27)</f>
        <v>4763</v>
      </c>
      <c r="D27" s="2">
        <f>SUM(B$19:B27)</f>
        <v>12103</v>
      </c>
      <c r="E27" s="2">
        <f t="shared" si="6"/>
        <v>16239</v>
      </c>
      <c r="F27" s="2">
        <v>8218</v>
      </c>
      <c r="G27" s="3">
        <f t="shared" si="0"/>
        <v>370</v>
      </c>
      <c r="H27" s="2">
        <f t="shared" si="1"/>
        <v>1359</v>
      </c>
      <c r="I27" s="2">
        <f>SUM(H25:H27)</f>
        <v>4927</v>
      </c>
      <c r="J27" s="2">
        <f>SUM(H$19:H27)</f>
        <v>13299</v>
      </c>
      <c r="K27" s="2">
        <f t="shared" si="7"/>
        <v>17057</v>
      </c>
      <c r="L27" s="14"/>
      <c r="M27" s="13">
        <f t="shared" si="8"/>
        <v>1.7030772844726094E-3</v>
      </c>
      <c r="N27" s="3">
        <f t="shared" si="9"/>
        <v>29</v>
      </c>
      <c r="O27" s="11">
        <f t="shared" si="5"/>
        <v>0.48179632995251215</v>
      </c>
      <c r="P27" s="6"/>
      <c r="R27" s="23"/>
      <c r="S27">
        <v>2006</v>
      </c>
      <c r="T27" s="5">
        <f>data!C237</f>
        <v>5536.3209999999999</v>
      </c>
      <c r="U27" s="29"/>
      <c r="V27" s="5">
        <f>data!I237</f>
        <v>4889.021999999999</v>
      </c>
      <c r="X27" s="6">
        <f t="shared" si="2"/>
        <v>1999</v>
      </c>
      <c r="Y27" s="5">
        <f>data!E162</f>
        <v>16256</v>
      </c>
      <c r="Z27" s="13">
        <f t="shared" si="3"/>
        <v>-0.1912035424647992</v>
      </c>
      <c r="AA27" s="22"/>
      <c r="AB27" s="5">
        <f>data!K162</f>
        <v>15640</v>
      </c>
      <c r="AC27" s="13">
        <f t="shared" si="4"/>
        <v>-7.7286135693215297E-2</v>
      </c>
    </row>
    <row r="28" spans="1:29" x14ac:dyDescent="0.25">
      <c r="A28" s="1">
        <v>30956</v>
      </c>
      <c r="B28" s="2">
        <v>2259</v>
      </c>
      <c r="C28" s="2"/>
      <c r="D28" s="2">
        <f>SUM(B$19:B28)</f>
        <v>14362</v>
      </c>
      <c r="E28" s="2">
        <f t="shared" si="6"/>
        <v>17103</v>
      </c>
      <c r="F28" s="2">
        <v>8300</v>
      </c>
      <c r="G28" s="3">
        <f t="shared" si="0"/>
        <v>82</v>
      </c>
      <c r="H28" s="2">
        <f t="shared" si="1"/>
        <v>2177</v>
      </c>
      <c r="I28" s="2"/>
      <c r="J28" s="2">
        <f>SUM(H$19:H28)</f>
        <v>15476</v>
      </c>
      <c r="K28" s="2">
        <f t="shared" si="7"/>
        <v>17905</v>
      </c>
      <c r="L28" s="14"/>
      <c r="M28" s="13">
        <f t="shared" si="8"/>
        <v>4.9715659260127776E-2</v>
      </c>
      <c r="N28" s="3">
        <f t="shared" si="9"/>
        <v>848</v>
      </c>
      <c r="O28" s="11">
        <f t="shared" si="5"/>
        <v>0.4635576654565764</v>
      </c>
      <c r="P28" s="6"/>
      <c r="R28" s="23"/>
      <c r="S28" t="s">
        <v>7</v>
      </c>
      <c r="T28" s="5">
        <f>data!C240</f>
        <v>6130.0930000000008</v>
      </c>
      <c r="U28" s="29"/>
      <c r="V28" s="5">
        <f>data!I240</f>
        <v>6735.0970000000016</v>
      </c>
      <c r="X28" s="6">
        <f t="shared" si="2"/>
        <v>2000</v>
      </c>
      <c r="Y28" s="5">
        <f>data!E174</f>
        <v>13983.1</v>
      </c>
      <c r="Z28" s="13">
        <f t="shared" si="3"/>
        <v>-0.13981914370078741</v>
      </c>
      <c r="AA28" s="22"/>
      <c r="AB28" s="5">
        <f>data!K174</f>
        <v>14235.1</v>
      </c>
      <c r="AC28" s="13">
        <f t="shared" si="4"/>
        <v>-8.9827365728900266E-2</v>
      </c>
    </row>
    <row r="29" spans="1:29" x14ac:dyDescent="0.25">
      <c r="A29" s="1">
        <v>30987</v>
      </c>
      <c r="B29" s="2">
        <v>1577</v>
      </c>
      <c r="C29" s="2"/>
      <c r="D29" s="35">
        <f>SUM(B$19:B29)</f>
        <v>15939</v>
      </c>
      <c r="E29" s="2">
        <f t="shared" si="6"/>
        <v>17396</v>
      </c>
      <c r="F29" s="2">
        <v>8832</v>
      </c>
      <c r="G29" s="3">
        <f t="shared" si="0"/>
        <v>532</v>
      </c>
      <c r="H29" s="2">
        <f t="shared" si="1"/>
        <v>1045</v>
      </c>
      <c r="I29" s="2"/>
      <c r="J29" s="2">
        <f>SUM(H$19:H29)</f>
        <v>16521</v>
      </c>
      <c r="K29" s="2">
        <f t="shared" si="7"/>
        <v>17995</v>
      </c>
      <c r="L29" s="14"/>
      <c r="M29" s="13">
        <f t="shared" si="8"/>
        <v>5.026528902541294E-3</v>
      </c>
      <c r="N29" s="3">
        <f t="shared" si="9"/>
        <v>90</v>
      </c>
      <c r="O29" s="11">
        <f t="shared" si="5"/>
        <v>0.49080300083356487</v>
      </c>
      <c r="P29" s="6"/>
      <c r="R29" s="23"/>
      <c r="S29" t="s">
        <v>77</v>
      </c>
      <c r="T29" s="5">
        <f>data!C243</f>
        <v>5745.6</v>
      </c>
      <c r="U29" s="29"/>
      <c r="V29" s="5">
        <f>data!I243</f>
        <v>5000.9639999999999</v>
      </c>
      <c r="X29" s="6">
        <f t="shared" si="2"/>
        <v>2001</v>
      </c>
      <c r="Y29" s="5">
        <f>data!E186</f>
        <v>14957</v>
      </c>
      <c r="Z29" s="13">
        <f t="shared" si="3"/>
        <v>6.9648361236063439E-2</v>
      </c>
      <c r="AA29" s="22"/>
      <c r="AB29" s="5">
        <f>data!K186</f>
        <v>15981</v>
      </c>
      <c r="AC29" s="13">
        <f t="shared" si="4"/>
        <v>0.12264754023505287</v>
      </c>
    </row>
    <row r="30" spans="1:29" x14ac:dyDescent="0.25">
      <c r="A30" s="1">
        <v>31017</v>
      </c>
      <c r="B30" s="2">
        <v>1386</v>
      </c>
      <c r="C30" s="2">
        <f>SUM(B28:B30)</f>
        <v>5222</v>
      </c>
      <c r="D30" s="2">
        <f>SUM(B$19:B30)</f>
        <v>17325</v>
      </c>
      <c r="E30" s="4">
        <f t="shared" si="6"/>
        <v>17325</v>
      </c>
      <c r="F30" s="2">
        <v>10074</v>
      </c>
      <c r="G30" s="3">
        <f t="shared" si="0"/>
        <v>1242</v>
      </c>
      <c r="H30" s="2">
        <f t="shared" si="1"/>
        <v>144</v>
      </c>
      <c r="I30" s="2">
        <f>SUM(H28:H30)</f>
        <v>3366</v>
      </c>
      <c r="J30" s="2">
        <f>SUM(H$19:H30)</f>
        <v>16665</v>
      </c>
      <c r="K30" s="4">
        <f t="shared" si="7"/>
        <v>16665</v>
      </c>
      <c r="L30" s="14">
        <f>K30/K18-1</f>
        <v>-8.8616628999642622E-3</v>
      </c>
      <c r="M30" s="13">
        <f t="shared" si="8"/>
        <v>-7.3909419283134214E-2</v>
      </c>
      <c r="N30" s="3">
        <f t="shared" si="9"/>
        <v>-1330</v>
      </c>
      <c r="O30" s="11">
        <f t="shared" si="5"/>
        <v>0.60450045004500452</v>
      </c>
      <c r="P30" s="6"/>
      <c r="R30" s="23"/>
      <c r="S30" t="s">
        <v>78</v>
      </c>
      <c r="T30" s="5">
        <f>data!C246</f>
        <v>5036.5339999999997</v>
      </c>
      <c r="U30" s="29"/>
      <c r="V30" s="5">
        <f>data!I246</f>
        <v>4707.6919999999991</v>
      </c>
      <c r="X30" s="6">
        <f t="shared" si="2"/>
        <v>2002</v>
      </c>
      <c r="Y30" s="5">
        <f>data!E198</f>
        <v>17467.591</v>
      </c>
      <c r="Z30" s="13">
        <f t="shared" si="3"/>
        <v>0.16785391455505794</v>
      </c>
      <c r="AA30" s="22"/>
      <c r="AB30" s="5">
        <f>data!K198</f>
        <v>16685.945</v>
      </c>
      <c r="AC30" s="13">
        <f t="shared" si="4"/>
        <v>4.411144484074847E-2</v>
      </c>
    </row>
    <row r="31" spans="1:29" x14ac:dyDescent="0.25">
      <c r="A31" s="1">
        <v>31048</v>
      </c>
      <c r="B31" s="2">
        <v>1160</v>
      </c>
      <c r="C31" s="2"/>
      <c r="D31" s="2">
        <f>B31</f>
        <v>1160</v>
      </c>
      <c r="E31" s="2">
        <f t="shared" si="6"/>
        <v>17470</v>
      </c>
      <c r="F31" s="2">
        <v>10504</v>
      </c>
      <c r="G31" s="3">
        <f t="shared" si="0"/>
        <v>430</v>
      </c>
      <c r="H31" s="2">
        <f t="shared" si="1"/>
        <v>730</v>
      </c>
      <c r="I31" s="2"/>
      <c r="J31" s="2">
        <f>H31</f>
        <v>730</v>
      </c>
      <c r="K31" s="2">
        <f t="shared" si="7"/>
        <v>16665</v>
      </c>
      <c r="L31" s="14">
        <f t="shared" ref="L31:L94" si="10">K31/K19-1</f>
        <v>-7.6813147552697858E-3</v>
      </c>
      <c r="M31" s="13">
        <f t="shared" si="8"/>
        <v>0</v>
      </c>
      <c r="N31" s="3">
        <f t="shared" si="9"/>
        <v>0</v>
      </c>
      <c r="O31" s="11">
        <f t="shared" si="5"/>
        <v>0.63030303030303025</v>
      </c>
      <c r="P31" s="6">
        <v>1989</v>
      </c>
      <c r="R31" s="5"/>
      <c r="S31">
        <v>2007</v>
      </c>
      <c r="T31" s="5">
        <f>data!C249</f>
        <v>4803.4699999999993</v>
      </c>
      <c r="U31" s="29"/>
      <c r="V31" s="5">
        <f>data!I249</f>
        <v>4912.4930000000004</v>
      </c>
      <c r="X31" s="6">
        <f t="shared" si="2"/>
        <v>2003</v>
      </c>
      <c r="Y31" s="5">
        <f>data!E210</f>
        <v>17213.927999999996</v>
      </c>
      <c r="Z31" s="13">
        <f t="shared" si="3"/>
        <v>-1.4521922341781623E-2</v>
      </c>
      <c r="AA31" s="22"/>
      <c r="AB31" s="5">
        <f>data!K210</f>
        <v>17193.927</v>
      </c>
      <c r="AC31" s="13">
        <f t="shared" si="4"/>
        <v>3.0443705765540896E-2</v>
      </c>
    </row>
    <row r="32" spans="1:29" x14ac:dyDescent="0.25">
      <c r="A32" s="1">
        <v>31079</v>
      </c>
      <c r="B32" s="2">
        <v>1065</v>
      </c>
      <c r="C32" s="2"/>
      <c r="D32" s="2">
        <f>SUM(B$31:B32)</f>
        <v>2225</v>
      </c>
      <c r="E32" s="2">
        <f t="shared" si="6"/>
        <v>17468</v>
      </c>
      <c r="F32" s="2">
        <v>10927</v>
      </c>
      <c r="G32" s="3">
        <f t="shared" si="0"/>
        <v>423</v>
      </c>
      <c r="H32" s="2">
        <f t="shared" si="1"/>
        <v>642</v>
      </c>
      <c r="I32" s="2"/>
      <c r="J32" s="2">
        <f>SUM(H$31:H32)</f>
        <v>1372</v>
      </c>
      <c r="K32" s="2">
        <f t="shared" si="7"/>
        <v>15316</v>
      </c>
      <c r="L32" s="14">
        <f t="shared" si="10"/>
        <v>-0.15362511052166228</v>
      </c>
      <c r="M32" s="13">
        <f t="shared" si="8"/>
        <v>-8.0948094809480953E-2</v>
      </c>
      <c r="N32" s="3">
        <f t="shared" si="9"/>
        <v>-1349</v>
      </c>
      <c r="O32" s="11">
        <f t="shared" si="5"/>
        <v>0.71343692870201092</v>
      </c>
      <c r="P32" s="6"/>
      <c r="R32" s="5"/>
      <c r="S32" t="s">
        <v>7</v>
      </c>
      <c r="T32" s="5">
        <f>data!C252</f>
        <v>5437.7510000000002</v>
      </c>
      <c r="U32" s="29"/>
      <c r="V32" s="5">
        <f>data!I252</f>
        <v>5230.2900000000009</v>
      </c>
      <c r="X32" s="6">
        <f t="shared" si="2"/>
        <v>2004</v>
      </c>
      <c r="Y32" s="5">
        <f>data!E222</f>
        <v>19338.370000000003</v>
      </c>
      <c r="Z32" s="13">
        <f t="shared" si="3"/>
        <v>0.12341413302065662</v>
      </c>
      <c r="AA32" s="22"/>
      <c r="AB32" s="5">
        <f>data!K222</f>
        <v>17749.231000000003</v>
      </c>
      <c r="AC32" s="13">
        <f t="shared" si="4"/>
        <v>3.2296519579267935E-2</v>
      </c>
    </row>
    <row r="33" spans="1:29" x14ac:dyDescent="0.25">
      <c r="A33" s="1">
        <v>31107</v>
      </c>
      <c r="B33" s="2">
        <v>1267</v>
      </c>
      <c r="C33" s="2">
        <f>SUM(B31:B33)</f>
        <v>3492</v>
      </c>
      <c r="D33" s="2">
        <f>SUM(B$31:B33)</f>
        <v>3492</v>
      </c>
      <c r="E33" s="2">
        <f t="shared" si="6"/>
        <v>17520</v>
      </c>
      <c r="F33" s="2">
        <v>10771</v>
      </c>
      <c r="G33" s="3">
        <f t="shared" si="0"/>
        <v>-156</v>
      </c>
      <c r="H33" s="2">
        <f t="shared" si="1"/>
        <v>1423</v>
      </c>
      <c r="I33" s="2">
        <f>SUM(H31:H33)</f>
        <v>2795</v>
      </c>
      <c r="J33" s="2">
        <f>SUM(H$31:H33)</f>
        <v>2795</v>
      </c>
      <c r="K33" s="2">
        <f t="shared" si="7"/>
        <v>16619</v>
      </c>
      <c r="L33" s="14">
        <f t="shared" si="10"/>
        <v>1.1811263318112664E-2</v>
      </c>
      <c r="M33" s="13">
        <f t="shared" si="8"/>
        <v>8.5074431966570829E-2</v>
      </c>
      <c r="N33" s="3">
        <f t="shared" si="9"/>
        <v>1303</v>
      </c>
      <c r="O33" s="11">
        <f t="shared" si="5"/>
        <v>0.64811360491004277</v>
      </c>
      <c r="P33" s="6"/>
      <c r="R33" s="5"/>
      <c r="S33" t="s">
        <v>77</v>
      </c>
      <c r="T33" s="5">
        <f>data!C255</f>
        <v>5329.96</v>
      </c>
      <c r="U33" s="29"/>
      <c r="V33" s="5">
        <f>data!I255</f>
        <v>5677.5039999999981</v>
      </c>
      <c r="X33" s="6">
        <f t="shared" si="2"/>
        <v>2005</v>
      </c>
      <c r="Y33" s="5">
        <f>data!E234</f>
        <v>19260.618999999999</v>
      </c>
      <c r="Z33" s="13">
        <f t="shared" si="3"/>
        <v>-4.0205560241118876E-3</v>
      </c>
      <c r="AA33" s="22"/>
      <c r="AB33" s="10">
        <f>data!K234</f>
        <v>18744.891000000003</v>
      </c>
      <c r="AC33" s="13">
        <f t="shared" si="4"/>
        <v>5.6095951424599777E-2</v>
      </c>
    </row>
    <row r="34" spans="1:29" x14ac:dyDescent="0.25">
      <c r="A34" s="1">
        <v>31138</v>
      </c>
      <c r="B34" s="2">
        <v>1128</v>
      </c>
      <c r="C34" s="2"/>
      <c r="D34" s="2">
        <f>SUM(B$31:B34)</f>
        <v>4620</v>
      </c>
      <c r="E34" s="2">
        <f t="shared" si="6"/>
        <v>17623</v>
      </c>
      <c r="F34" s="2">
        <v>10235</v>
      </c>
      <c r="G34" s="3">
        <f t="shared" si="0"/>
        <v>-536</v>
      </c>
      <c r="H34" s="2">
        <f t="shared" si="1"/>
        <v>1664</v>
      </c>
      <c r="I34" s="2"/>
      <c r="J34" s="2">
        <f>SUM(H$31:H34)</f>
        <v>4459</v>
      </c>
      <c r="K34" s="2">
        <f t="shared" si="7"/>
        <v>16593</v>
      </c>
      <c r="L34" s="14">
        <f t="shared" si="10"/>
        <v>8.4477938495197691E-3</v>
      </c>
      <c r="M34" s="13">
        <f t="shared" si="8"/>
        <v>-1.5644743967747621E-3</v>
      </c>
      <c r="N34" s="3">
        <f t="shared" si="9"/>
        <v>-26</v>
      </c>
      <c r="O34" s="11">
        <f t="shared" si="5"/>
        <v>0.616826372566745</v>
      </c>
      <c r="P34" s="6"/>
      <c r="R34" s="5"/>
      <c r="S34" t="s">
        <v>78</v>
      </c>
      <c r="T34" s="5">
        <f>data!C258</f>
        <v>4899.9110000000001</v>
      </c>
      <c r="U34" s="29"/>
      <c r="V34" s="5">
        <f>data!I258</f>
        <v>4481.4089999999997</v>
      </c>
      <c r="X34" s="6">
        <f t="shared" si="2"/>
        <v>2006</v>
      </c>
      <c r="Y34" s="34">
        <f>data!E246</f>
        <v>22448.547999999999</v>
      </c>
      <c r="Z34" s="13">
        <f t="shared" si="3"/>
        <v>0.16551539698698159</v>
      </c>
      <c r="AA34" s="22"/>
      <c r="AB34" s="34">
        <f>data!K246</f>
        <v>21332.774999999998</v>
      </c>
      <c r="AC34" s="13">
        <f t="shared" si="4"/>
        <v>0.13805809807056191</v>
      </c>
    </row>
    <row r="35" spans="1:29" x14ac:dyDescent="0.25">
      <c r="A35" s="1">
        <v>31168</v>
      </c>
      <c r="B35" s="2">
        <v>1311</v>
      </c>
      <c r="C35" s="2"/>
      <c r="D35" s="2">
        <f>SUM(B$31:B35)</f>
        <v>5931</v>
      </c>
      <c r="E35" s="2">
        <f t="shared" si="6"/>
        <v>17580</v>
      </c>
      <c r="F35" s="2">
        <v>9680</v>
      </c>
      <c r="G35" s="3">
        <f t="shared" si="0"/>
        <v>-555</v>
      </c>
      <c r="H35" s="2">
        <f t="shared" si="1"/>
        <v>1866</v>
      </c>
      <c r="I35" s="2"/>
      <c r="J35" s="2">
        <f>SUM(H$31:H35)</f>
        <v>6325</v>
      </c>
      <c r="K35" s="2">
        <f t="shared" si="7"/>
        <v>17519</v>
      </c>
      <c r="L35" s="14">
        <f t="shared" si="10"/>
        <v>0.10865713200860649</v>
      </c>
      <c r="M35" s="13">
        <f t="shared" si="8"/>
        <v>5.5806665461339167E-2</v>
      </c>
      <c r="N35" s="3">
        <f t="shared" si="9"/>
        <v>926</v>
      </c>
      <c r="O35" s="11">
        <f t="shared" si="5"/>
        <v>0.5525429533649181</v>
      </c>
      <c r="P35" s="6"/>
      <c r="R35" s="5"/>
      <c r="S35">
        <v>2008</v>
      </c>
      <c r="T35" s="5">
        <f>data!C261</f>
        <v>4690.8360000000002</v>
      </c>
      <c r="U35" s="29"/>
      <c r="V35" s="5">
        <f>data!I261</f>
        <v>5588.3020000000006</v>
      </c>
      <c r="X35" s="6">
        <f t="shared" si="2"/>
        <v>2007</v>
      </c>
      <c r="Y35" s="34">
        <f>data!E258</f>
        <v>20471.092000000001</v>
      </c>
      <c r="Z35" s="13">
        <f t="shared" si="3"/>
        <v>-8.8088369902587838E-2</v>
      </c>
      <c r="AA35" s="22"/>
      <c r="AB35" s="34">
        <f>data!K258</f>
        <v>20301.695999999996</v>
      </c>
      <c r="AC35" s="13">
        <f t="shared" si="4"/>
        <v>-4.8333093092670865E-2</v>
      </c>
    </row>
    <row r="36" spans="1:29" x14ac:dyDescent="0.25">
      <c r="A36" s="1">
        <v>31199</v>
      </c>
      <c r="B36" s="2">
        <v>1554</v>
      </c>
      <c r="C36" s="2">
        <f>SUM(B34:B36)</f>
        <v>3993</v>
      </c>
      <c r="D36" s="2">
        <f>SUM(B$31:B36)</f>
        <v>7485</v>
      </c>
      <c r="E36" s="2">
        <f t="shared" si="6"/>
        <v>17470</v>
      </c>
      <c r="F36" s="2">
        <v>9826</v>
      </c>
      <c r="G36" s="3">
        <f t="shared" si="0"/>
        <v>146</v>
      </c>
      <c r="H36" s="2">
        <f t="shared" si="1"/>
        <v>1408</v>
      </c>
      <c r="I36" s="2">
        <f>SUM(H34:H36)</f>
        <v>4938</v>
      </c>
      <c r="J36" s="2">
        <f>SUM(H$31:H36)</f>
        <v>7733</v>
      </c>
      <c r="K36" s="2">
        <f t="shared" si="7"/>
        <v>16026</v>
      </c>
      <c r="L36" s="14">
        <f t="shared" si="10"/>
        <v>-4.4307949191961349E-2</v>
      </c>
      <c r="M36" s="13">
        <f t="shared" si="8"/>
        <v>-8.5221759232832928E-2</v>
      </c>
      <c r="N36" s="3">
        <f t="shared" si="9"/>
        <v>-1493</v>
      </c>
      <c r="O36" s="11">
        <f t="shared" si="5"/>
        <v>0.6131286659178834</v>
      </c>
      <c r="P36" s="6"/>
      <c r="R36" s="5"/>
      <c r="S36" t="s">
        <v>7</v>
      </c>
      <c r="T36" s="5">
        <f>data!C264</f>
        <v>4633.8100000000004</v>
      </c>
      <c r="U36" s="29"/>
      <c r="V36" s="5">
        <f>data!I264</f>
        <v>5833.4920000000011</v>
      </c>
      <c r="X36" s="6">
        <f t="shared" si="2"/>
        <v>2008</v>
      </c>
      <c r="Y36" s="34">
        <f>data!E270</f>
        <v>20258.460000000003</v>
      </c>
      <c r="Z36" s="13">
        <f t="shared" si="3"/>
        <v>-1.0386939788067817E-2</v>
      </c>
      <c r="AA36" s="22"/>
      <c r="AB36" s="34">
        <f>data!K270</f>
        <v>20896.232</v>
      </c>
      <c r="AC36" s="13">
        <f t="shared" si="4"/>
        <v>2.9285041013322521E-2</v>
      </c>
    </row>
    <row r="37" spans="1:29" x14ac:dyDescent="0.25">
      <c r="A37" s="1">
        <v>31229</v>
      </c>
      <c r="B37" s="2">
        <v>1099</v>
      </c>
      <c r="C37" s="2"/>
      <c r="D37" s="2">
        <f>SUM(B$31:B37)</f>
        <v>8584</v>
      </c>
      <c r="E37" s="2">
        <f t="shared" si="6"/>
        <v>17146</v>
      </c>
      <c r="F37" s="2">
        <v>9371</v>
      </c>
      <c r="G37" s="3">
        <f t="shared" si="0"/>
        <v>-455</v>
      </c>
      <c r="H37" s="2">
        <f t="shared" si="1"/>
        <v>1554</v>
      </c>
      <c r="I37" s="2"/>
      <c r="J37" s="2">
        <f>SUM(H$31:H37)</f>
        <v>9287</v>
      </c>
      <c r="K37" s="2">
        <f t="shared" si="7"/>
        <v>15879</v>
      </c>
      <c r="L37" s="14">
        <f t="shared" si="10"/>
        <v>-4.5962509012256625E-2</v>
      </c>
      <c r="M37" s="13">
        <f t="shared" si="8"/>
        <v>-9.1725945338824166E-3</v>
      </c>
      <c r="N37" s="3">
        <f t="shared" si="9"/>
        <v>-147</v>
      </c>
      <c r="O37" s="11">
        <f t="shared" si="5"/>
        <v>0.59015051325650225</v>
      </c>
      <c r="P37" s="6"/>
      <c r="R37" s="5"/>
      <c r="S37" t="s">
        <v>77</v>
      </c>
      <c r="T37" s="5">
        <f>data!C267</f>
        <v>5236.732</v>
      </c>
      <c r="U37" s="29"/>
      <c r="V37" s="5">
        <f>data!I267</f>
        <v>5208.1769999999997</v>
      </c>
      <c r="X37" s="6">
        <f t="shared" si="2"/>
        <v>2009</v>
      </c>
      <c r="Y37" s="34">
        <f>data!E282</f>
        <v>22156.288999999997</v>
      </c>
      <c r="Z37" s="13">
        <f>Y37/Y36-1</f>
        <v>9.3680812855468476E-2</v>
      </c>
      <c r="AA37" s="22"/>
      <c r="AB37" s="34">
        <f>data!K282</f>
        <v>19604.055</v>
      </c>
      <c r="AC37" s="13">
        <f>AB37/AB36-1</f>
        <v>-6.1837799274050975E-2</v>
      </c>
    </row>
    <row r="38" spans="1:29" x14ac:dyDescent="0.25">
      <c r="A38" s="1">
        <v>31260</v>
      </c>
      <c r="B38" s="2">
        <v>1626</v>
      </c>
      <c r="C38" s="2"/>
      <c r="D38" s="2">
        <f>SUM(B$31:B38)</f>
        <v>10210</v>
      </c>
      <c r="E38" s="2">
        <f t="shared" si="6"/>
        <v>17161</v>
      </c>
      <c r="F38" s="2">
        <v>8732</v>
      </c>
      <c r="G38" s="3">
        <f t="shared" si="0"/>
        <v>-639</v>
      </c>
      <c r="H38" s="2">
        <f t="shared" si="1"/>
        <v>2265</v>
      </c>
      <c r="I38" s="2"/>
      <c r="J38" s="2">
        <f>SUM(H$31:H38)</f>
        <v>11552</v>
      </c>
      <c r="K38" s="2">
        <f t="shared" si="7"/>
        <v>16277</v>
      </c>
      <c r="L38" s="14">
        <f t="shared" si="10"/>
        <v>-4.4103828987549942E-2</v>
      </c>
      <c r="M38" s="13">
        <f t="shared" si="8"/>
        <v>2.506455066439961E-2</v>
      </c>
      <c r="N38" s="3">
        <f t="shared" si="9"/>
        <v>398</v>
      </c>
      <c r="O38" s="11">
        <f t="shared" si="5"/>
        <v>0.53646249308840699</v>
      </c>
      <c r="P38" s="6"/>
      <c r="R38" s="5"/>
      <c r="S38" t="s">
        <v>78</v>
      </c>
      <c r="T38" s="5">
        <f>data!C270</f>
        <v>5697.0820000000003</v>
      </c>
      <c r="U38" s="29"/>
      <c r="V38" s="5">
        <f>data!I270</f>
        <v>4266.2610000000004</v>
      </c>
      <c r="X38" s="6">
        <f>X37+1</f>
        <v>2010</v>
      </c>
      <c r="Y38" s="34">
        <f>data!E294</f>
        <v>17190.100000000002</v>
      </c>
      <c r="Z38" s="13">
        <f>Y38/Y37-1</f>
        <v>-0.22414353775580353</v>
      </c>
      <c r="AA38" s="22"/>
      <c r="AB38" s="34">
        <f>data!K294</f>
        <v>19735.982</v>
      </c>
      <c r="AC38" s="13">
        <f>AB38/AB37-1</f>
        <v>6.7295771206516974E-3</v>
      </c>
    </row>
    <row r="39" spans="1:29" x14ac:dyDescent="0.25">
      <c r="A39" s="1">
        <v>31291</v>
      </c>
      <c r="B39" s="2">
        <v>1519</v>
      </c>
      <c r="C39" s="2">
        <f>SUM(B37:B39)</f>
        <v>4244</v>
      </c>
      <c r="D39" s="2">
        <f>SUM(B$31:B39)</f>
        <v>11729</v>
      </c>
      <c r="E39" s="2">
        <f t="shared" si="6"/>
        <v>16951</v>
      </c>
      <c r="F39" s="2">
        <v>8966</v>
      </c>
      <c r="G39" s="3">
        <f t="shared" si="0"/>
        <v>234</v>
      </c>
      <c r="H39" s="2">
        <f t="shared" si="1"/>
        <v>1285</v>
      </c>
      <c r="I39" s="2">
        <f>SUM(H37:H39)</f>
        <v>5104</v>
      </c>
      <c r="J39" s="2">
        <f>SUM(H$31:H39)</f>
        <v>12837</v>
      </c>
      <c r="K39" s="2">
        <f t="shared" si="7"/>
        <v>16203</v>
      </c>
      <c r="L39" s="14">
        <f t="shared" si="10"/>
        <v>-5.0067421000175916E-2</v>
      </c>
      <c r="M39" s="13">
        <f t="shared" si="8"/>
        <v>-4.5462923143085865E-3</v>
      </c>
      <c r="N39" s="3">
        <f t="shared" si="9"/>
        <v>-74</v>
      </c>
      <c r="O39" s="11">
        <f t="shared" si="5"/>
        <v>0.5533543171017713</v>
      </c>
      <c r="P39" s="6"/>
      <c r="R39" s="5"/>
      <c r="S39">
        <v>2009</v>
      </c>
      <c r="T39" s="5">
        <f>data!C273</f>
        <v>6691.3919999999998</v>
      </c>
      <c r="U39" s="29"/>
      <c r="V39" s="5">
        <f>data!I273</f>
        <v>5590.7599999999984</v>
      </c>
      <c r="X39" s="6">
        <f>X38+1</f>
        <v>2011</v>
      </c>
      <c r="Y39" s="34">
        <f>data!E306</f>
        <v>22689.418000000001</v>
      </c>
      <c r="Z39" s="13">
        <f>Y39/Y38-1</f>
        <v>0.31991192605045926</v>
      </c>
      <c r="AA39" s="22"/>
      <c r="AB39" s="34">
        <f>data!K306</f>
        <v>21699.581000000006</v>
      </c>
      <c r="AC39" s="13">
        <f>AB39/AB38-1</f>
        <v>9.9493351787613316E-2</v>
      </c>
    </row>
    <row r="40" spans="1:29" x14ac:dyDescent="0.25">
      <c r="A40" s="1">
        <v>31321</v>
      </c>
      <c r="B40" s="2">
        <v>1474</v>
      </c>
      <c r="C40" s="2"/>
      <c r="D40" s="2">
        <f>SUM(B$31:B40)</f>
        <v>13203</v>
      </c>
      <c r="E40" s="2">
        <f t="shared" si="6"/>
        <v>16166</v>
      </c>
      <c r="F40" s="2">
        <v>9005</v>
      </c>
      <c r="G40" s="3">
        <f t="shared" si="0"/>
        <v>39</v>
      </c>
      <c r="H40" s="2">
        <f t="shared" si="1"/>
        <v>1435</v>
      </c>
      <c r="I40" s="2"/>
      <c r="J40" s="2">
        <f>SUM(H$31:H40)</f>
        <v>14272</v>
      </c>
      <c r="K40" s="2">
        <f t="shared" si="7"/>
        <v>15461</v>
      </c>
      <c r="L40" s="14">
        <f t="shared" si="10"/>
        <v>-0.136498184864563</v>
      </c>
      <c r="M40" s="13">
        <f t="shared" si="8"/>
        <v>-4.5793988767512173E-2</v>
      </c>
      <c r="N40" s="3">
        <f t="shared" si="9"/>
        <v>-742</v>
      </c>
      <c r="O40" s="11">
        <f t="shared" si="5"/>
        <v>0.5824332190673307</v>
      </c>
      <c r="P40" s="6"/>
      <c r="R40" s="5"/>
      <c r="S40" t="s">
        <v>7</v>
      </c>
      <c r="T40" s="5">
        <f>data!C276</f>
        <v>6123.1760000000004</v>
      </c>
      <c r="U40" s="29"/>
      <c r="V40" s="5">
        <f>data!I276</f>
        <v>5741.4049999999988</v>
      </c>
      <c r="X40" s="6">
        <f>X39+1</f>
        <v>2012</v>
      </c>
      <c r="Y40" s="34">
        <f>data!E318</f>
        <v>25264.451000000001</v>
      </c>
      <c r="Z40" s="13">
        <f>Y40/Y39-1</f>
        <v>0.11349048265583539</v>
      </c>
      <c r="AA40" s="22"/>
      <c r="AB40" s="34">
        <f>data!K318</f>
        <v>23081.550999999999</v>
      </c>
      <c r="AC40" s="13">
        <f>AB40/AB39-1</f>
        <v>6.3686483162969543E-2</v>
      </c>
    </row>
    <row r="41" spans="1:29" x14ac:dyDescent="0.25">
      <c r="A41" s="1">
        <v>31352</v>
      </c>
      <c r="B41" s="2">
        <v>1482</v>
      </c>
      <c r="C41" s="2"/>
      <c r="D41" s="2">
        <f>SUM(B$31:B41)</f>
        <v>14685</v>
      </c>
      <c r="E41" s="2">
        <f t="shared" si="6"/>
        <v>16071</v>
      </c>
      <c r="F41" s="2">
        <v>9740</v>
      </c>
      <c r="G41" s="3">
        <f t="shared" si="0"/>
        <v>735</v>
      </c>
      <c r="H41" s="2">
        <f t="shared" si="1"/>
        <v>747</v>
      </c>
      <c r="I41" s="2"/>
      <c r="J41" s="2">
        <f>SUM(H$31:H41)</f>
        <v>15019</v>
      </c>
      <c r="K41" s="2">
        <f t="shared" si="7"/>
        <v>15163</v>
      </c>
      <c r="L41" s="14">
        <f t="shared" si="10"/>
        <v>-0.15737704918032791</v>
      </c>
      <c r="M41" s="13">
        <f t="shared" si="8"/>
        <v>-1.9274303085182076E-2</v>
      </c>
      <c r="N41" s="3">
        <f t="shared" si="9"/>
        <v>-298</v>
      </c>
      <c r="O41" s="11">
        <f t="shared" si="5"/>
        <v>0.64235309635296445</v>
      </c>
      <c r="P41" s="6"/>
      <c r="R41" s="5"/>
      <c r="S41" t="s">
        <v>77</v>
      </c>
      <c r="T41" s="5">
        <f>data!C279</f>
        <v>5351.7719999999999</v>
      </c>
      <c r="U41" s="29"/>
      <c r="V41" s="5">
        <f>data!I279</f>
        <v>5050.331000000001</v>
      </c>
      <c r="X41" s="6">
        <f>X40+1</f>
        <v>2013</v>
      </c>
      <c r="Y41" s="34">
        <f>data!E330</f>
        <v>21359.764999999999</v>
      </c>
      <c r="Z41" s="13">
        <f>Y41/Y40-1</f>
        <v>-0.15455257666196676</v>
      </c>
      <c r="AA41" s="22"/>
      <c r="AB41" s="34">
        <f>data!K330</f>
        <v>24664.451000000001</v>
      </c>
      <c r="AC41" s="13">
        <f>AB41/AB40-1</f>
        <v>6.8578580356233543E-2</v>
      </c>
    </row>
    <row r="42" spans="1:29" x14ac:dyDescent="0.25">
      <c r="A42" s="1">
        <v>31382</v>
      </c>
      <c r="B42" s="2">
        <v>1221</v>
      </c>
      <c r="C42" s="2">
        <f>SUM(B40:B42)</f>
        <v>4177</v>
      </c>
      <c r="D42" s="2">
        <f>SUM(B$31:B42)</f>
        <v>15906</v>
      </c>
      <c r="E42" s="4">
        <f t="shared" si="6"/>
        <v>15906</v>
      </c>
      <c r="F42" s="2">
        <v>10008</v>
      </c>
      <c r="G42" s="3">
        <f t="shared" si="0"/>
        <v>268</v>
      </c>
      <c r="H42" s="2">
        <f t="shared" si="1"/>
        <v>953</v>
      </c>
      <c r="I42" s="2">
        <f>SUM(H40:H42)</f>
        <v>3135</v>
      </c>
      <c r="J42" s="2">
        <f>SUM(H$31:H42)</f>
        <v>15972</v>
      </c>
      <c r="K42" s="4">
        <f t="shared" si="7"/>
        <v>15972</v>
      </c>
      <c r="L42" s="14">
        <f t="shared" si="10"/>
        <v>-4.1584158415841621E-2</v>
      </c>
      <c r="M42" s="13">
        <f t="shared" si="8"/>
        <v>5.3353558003033763E-2</v>
      </c>
      <c r="N42" s="3">
        <f t="shared" si="9"/>
        <v>809</v>
      </c>
      <c r="O42" s="11">
        <f t="shared" si="5"/>
        <v>0.62659654395191589</v>
      </c>
      <c r="P42" s="6"/>
      <c r="R42" s="5"/>
      <c r="S42" t="s">
        <v>78</v>
      </c>
      <c r="T42" s="5">
        <f>data!C282</f>
        <v>3989.9489999999996</v>
      </c>
      <c r="U42" s="29"/>
      <c r="V42" s="5">
        <f>data!I282</f>
        <v>3221.5590000000007</v>
      </c>
    </row>
    <row r="43" spans="1:29" x14ac:dyDescent="0.25">
      <c r="A43" s="1">
        <v>31413</v>
      </c>
      <c r="B43" s="2">
        <v>1123</v>
      </c>
      <c r="C43" s="2"/>
      <c r="D43" s="2">
        <f>B43</f>
        <v>1123</v>
      </c>
      <c r="E43" s="2">
        <f t="shared" si="6"/>
        <v>15869</v>
      </c>
      <c r="F43" s="2">
        <v>10474</v>
      </c>
      <c r="G43" s="3">
        <f t="shared" si="0"/>
        <v>466</v>
      </c>
      <c r="H43" s="2">
        <f t="shared" si="1"/>
        <v>657</v>
      </c>
      <c r="I43" s="2"/>
      <c r="J43" s="2">
        <f>H43</f>
        <v>657</v>
      </c>
      <c r="K43" s="2">
        <f t="shared" si="7"/>
        <v>15899</v>
      </c>
      <c r="L43" s="14">
        <f t="shared" si="10"/>
        <v>-4.5964596459646012E-2</v>
      </c>
      <c r="M43" s="13">
        <f t="shared" si="8"/>
        <v>-4.5704983721512882E-3</v>
      </c>
      <c r="N43" s="3">
        <f t="shared" si="9"/>
        <v>-73</v>
      </c>
      <c r="O43" s="11">
        <f t="shared" si="5"/>
        <v>0.65878357129379206</v>
      </c>
      <c r="P43" s="6">
        <v>1990</v>
      </c>
      <c r="R43" s="5"/>
      <c r="S43" s="6">
        <v>2010</v>
      </c>
      <c r="T43" s="5">
        <f>data!C285</f>
        <v>3333.6800000000003</v>
      </c>
      <c r="U43" s="29"/>
      <c r="V43" s="5">
        <f>data!I285</f>
        <v>4218.677999999999</v>
      </c>
      <c r="X43" s="20" t="s">
        <v>24</v>
      </c>
      <c r="Z43" s="13">
        <f>AVERAGE(Z16:Z41)</f>
        <v>2.8633627782014316E-2</v>
      </c>
      <c r="AC43" s="13">
        <f>AVERAGE(AC16:AC41)</f>
        <v>1.6777813934998779E-2</v>
      </c>
    </row>
    <row r="44" spans="1:29" x14ac:dyDescent="0.25">
      <c r="A44" s="1">
        <v>31444</v>
      </c>
      <c r="B44" s="2">
        <v>1110</v>
      </c>
      <c r="C44" s="2"/>
      <c r="D44" s="2">
        <f>SUM(B$43:B44)</f>
        <v>2233</v>
      </c>
      <c r="E44" s="2">
        <f t="shared" si="6"/>
        <v>15914</v>
      </c>
      <c r="F44" s="2">
        <v>10527</v>
      </c>
      <c r="G44" s="3">
        <f t="shared" si="0"/>
        <v>53</v>
      </c>
      <c r="H44" s="2">
        <f t="shared" si="1"/>
        <v>1057</v>
      </c>
      <c r="I44" s="2"/>
      <c r="J44" s="2">
        <f>SUM(H$43:H44)</f>
        <v>1714</v>
      </c>
      <c r="K44" s="2">
        <f t="shared" si="7"/>
        <v>16314</v>
      </c>
      <c r="L44" s="14">
        <f t="shared" si="10"/>
        <v>6.5160616348916234E-2</v>
      </c>
      <c r="M44" s="13">
        <f t="shared" si="8"/>
        <v>2.6102270583055587E-2</v>
      </c>
      <c r="N44" s="3">
        <f t="shared" si="9"/>
        <v>415</v>
      </c>
      <c r="O44" s="11">
        <f t="shared" si="5"/>
        <v>0.64527399779330641</v>
      </c>
      <c r="P44" s="6"/>
      <c r="R44" s="5"/>
      <c r="S44" t="s">
        <v>7</v>
      </c>
      <c r="T44" s="5">
        <f>data!C288</f>
        <v>3827.9810000000007</v>
      </c>
      <c r="U44" s="29"/>
      <c r="V44" s="5">
        <f>data!I288</f>
        <v>5762.8860000000013</v>
      </c>
      <c r="X44" s="20" t="s">
        <v>33</v>
      </c>
      <c r="Y44" s="5"/>
      <c r="Z44" s="13">
        <f>AVERAGE(Z36:Z41)</f>
        <v>2.3000027892654169E-2</v>
      </c>
      <c r="AC44" s="13">
        <f>AVERAGE(AC36:AC41)</f>
        <v>3.4322539027789943E-2</v>
      </c>
    </row>
    <row r="45" spans="1:29" x14ac:dyDescent="0.25">
      <c r="A45" s="1">
        <v>31472</v>
      </c>
      <c r="B45" s="2">
        <v>1221</v>
      </c>
      <c r="C45" s="2">
        <f>SUM(B43:B45)</f>
        <v>3454</v>
      </c>
      <c r="D45" s="2">
        <f>SUM(B$43:B45)</f>
        <v>3454</v>
      </c>
      <c r="E45" s="2">
        <f t="shared" si="6"/>
        <v>15868</v>
      </c>
      <c r="F45" s="2">
        <v>10205</v>
      </c>
      <c r="G45" s="3">
        <f t="shared" si="0"/>
        <v>-322</v>
      </c>
      <c r="H45" s="2">
        <f t="shared" si="1"/>
        <v>1543</v>
      </c>
      <c r="I45" s="2">
        <f>SUM(H43:H45)</f>
        <v>3257</v>
      </c>
      <c r="J45" s="2">
        <f>SUM(H$43:H45)</f>
        <v>3257</v>
      </c>
      <c r="K45" s="2">
        <f t="shared" si="7"/>
        <v>16434</v>
      </c>
      <c r="L45" s="14">
        <f t="shared" si="10"/>
        <v>-1.1131837053974358E-2</v>
      </c>
      <c r="M45" s="13">
        <f t="shared" si="8"/>
        <v>7.3556454578889152E-3</v>
      </c>
      <c r="N45" s="3">
        <f t="shared" si="9"/>
        <v>120</v>
      </c>
      <c r="O45" s="11">
        <f t="shared" si="5"/>
        <v>0.62096872337836195</v>
      </c>
      <c r="P45" s="6"/>
      <c r="R45" s="5"/>
      <c r="S45" t="s">
        <v>77</v>
      </c>
      <c r="T45" s="5">
        <f>data!C291</f>
        <v>4818.7150000000001</v>
      </c>
      <c r="U45" s="29"/>
      <c r="V45" s="5">
        <f>data!I291</f>
        <v>5584.9169999999995</v>
      </c>
    </row>
    <row r="46" spans="1:29" x14ac:dyDescent="0.25">
      <c r="A46" s="1">
        <v>31503</v>
      </c>
      <c r="B46" s="2">
        <v>1072</v>
      </c>
      <c r="C46" s="2"/>
      <c r="D46" s="2">
        <f>SUM(B$43:B46)</f>
        <v>4526</v>
      </c>
      <c r="E46" s="2">
        <f t="shared" si="6"/>
        <v>15812</v>
      </c>
      <c r="F46" s="2">
        <v>10070</v>
      </c>
      <c r="G46" s="3">
        <f t="shared" si="0"/>
        <v>-135</v>
      </c>
      <c r="H46" s="2">
        <f t="shared" si="1"/>
        <v>1207</v>
      </c>
      <c r="I46" s="2"/>
      <c r="J46" s="2">
        <f>SUM(H$43:H46)</f>
        <v>4464</v>
      </c>
      <c r="K46" s="2">
        <f t="shared" si="7"/>
        <v>15977</v>
      </c>
      <c r="L46" s="14">
        <f t="shared" si="10"/>
        <v>-3.7124088471041983E-2</v>
      </c>
      <c r="M46" s="13">
        <f t="shared" si="8"/>
        <v>-2.780820250699767E-2</v>
      </c>
      <c r="N46" s="3">
        <f t="shared" si="9"/>
        <v>-457</v>
      </c>
      <c r="O46" s="11">
        <f t="shared" si="5"/>
        <v>0.6302810289791575</v>
      </c>
      <c r="P46" s="6"/>
      <c r="R46" s="5"/>
      <c r="S46" t="s">
        <v>78</v>
      </c>
      <c r="T46" s="5">
        <f>data!C294</f>
        <v>5209.7240000000002</v>
      </c>
      <c r="U46" s="29"/>
      <c r="V46" s="5">
        <f>data!I294</f>
        <v>4169.5010000000002</v>
      </c>
    </row>
    <row r="47" spans="1:29" x14ac:dyDescent="0.25">
      <c r="A47" s="1">
        <v>31533</v>
      </c>
      <c r="B47" s="2">
        <v>1155</v>
      </c>
      <c r="C47" s="2"/>
      <c r="D47" s="2">
        <f>SUM(B$43:B47)</f>
        <v>5681</v>
      </c>
      <c r="E47" s="2">
        <f t="shared" si="6"/>
        <v>15656</v>
      </c>
      <c r="F47" s="2">
        <v>9316</v>
      </c>
      <c r="G47" s="3">
        <f t="shared" si="0"/>
        <v>-754</v>
      </c>
      <c r="H47" s="2">
        <f t="shared" si="1"/>
        <v>1909</v>
      </c>
      <c r="I47" s="2"/>
      <c r="J47" s="2">
        <f>SUM(H$43:H47)</f>
        <v>6373</v>
      </c>
      <c r="K47" s="2">
        <f t="shared" si="7"/>
        <v>16020</v>
      </c>
      <c r="L47" s="14">
        <f t="shared" si="10"/>
        <v>-8.5564244534505396E-2</v>
      </c>
      <c r="M47" s="13">
        <f t="shared" si="8"/>
        <v>2.6913688427114835E-3</v>
      </c>
      <c r="N47" s="3">
        <f t="shared" si="9"/>
        <v>43</v>
      </c>
      <c r="O47" s="11">
        <f t="shared" si="5"/>
        <v>0.58152309612983766</v>
      </c>
      <c r="P47" s="6"/>
      <c r="R47" s="5"/>
      <c r="S47" s="6">
        <v>2011</v>
      </c>
      <c r="T47" s="5">
        <f>data!C297</f>
        <v>5299.8640000000005</v>
      </c>
      <c r="U47" s="29"/>
      <c r="V47" s="5">
        <f>data!I297</f>
        <v>5056.5040000000017</v>
      </c>
    </row>
    <row r="48" spans="1:29" x14ac:dyDescent="0.25">
      <c r="A48" s="1">
        <v>31564</v>
      </c>
      <c r="B48" s="2">
        <v>1266</v>
      </c>
      <c r="C48" s="2">
        <f>SUM(B46:B48)</f>
        <v>3493</v>
      </c>
      <c r="D48" s="2">
        <f>SUM(B$43:B48)</f>
        <v>6947</v>
      </c>
      <c r="E48" s="2">
        <f t="shared" si="6"/>
        <v>15368</v>
      </c>
      <c r="F48" s="2">
        <v>9234</v>
      </c>
      <c r="G48" s="3">
        <f t="shared" si="0"/>
        <v>-82</v>
      </c>
      <c r="H48" s="2">
        <f t="shared" si="1"/>
        <v>1348</v>
      </c>
      <c r="I48" s="2">
        <f>SUM(H46:H48)</f>
        <v>4464</v>
      </c>
      <c r="J48" s="2">
        <f>SUM(H$43:H48)</f>
        <v>7721</v>
      </c>
      <c r="K48" s="2">
        <f t="shared" si="7"/>
        <v>15960</v>
      </c>
      <c r="L48" s="14">
        <f t="shared" si="10"/>
        <v>-4.1183077499064025E-3</v>
      </c>
      <c r="M48" s="13">
        <f t="shared" si="8"/>
        <v>-3.7453183520599342E-3</v>
      </c>
      <c r="N48" s="3">
        <f t="shared" si="9"/>
        <v>-60</v>
      </c>
      <c r="O48" s="11">
        <f t="shared" si="5"/>
        <v>0.57857142857142863</v>
      </c>
      <c r="P48" s="6"/>
      <c r="R48" s="5"/>
      <c r="S48" t="s">
        <v>7</v>
      </c>
      <c r="T48" s="5">
        <f>data!C300</f>
        <v>5437.3620000000001</v>
      </c>
      <c r="U48" s="29"/>
      <c r="V48" s="5">
        <f>data!I300</f>
        <v>5374.2449999999981</v>
      </c>
    </row>
    <row r="49" spans="1:22" x14ac:dyDescent="0.25">
      <c r="A49" s="1">
        <v>31594</v>
      </c>
      <c r="B49" s="2">
        <v>1262</v>
      </c>
      <c r="C49" s="2"/>
      <c r="D49" s="2">
        <f>SUM(B$43:B49)</f>
        <v>8209</v>
      </c>
      <c r="E49" s="2">
        <f t="shared" si="6"/>
        <v>15531</v>
      </c>
      <c r="F49" s="2">
        <v>9191</v>
      </c>
      <c r="G49" s="3">
        <f t="shared" si="0"/>
        <v>-43</v>
      </c>
      <c r="H49" s="2">
        <f t="shared" si="1"/>
        <v>1305</v>
      </c>
      <c r="I49" s="2"/>
      <c r="J49" s="2">
        <f>SUM(H$43:H49)</f>
        <v>9026</v>
      </c>
      <c r="K49" s="2">
        <f t="shared" si="7"/>
        <v>15711</v>
      </c>
      <c r="L49" s="14">
        <f t="shared" si="10"/>
        <v>-1.0580011335726391E-2</v>
      </c>
      <c r="M49" s="13">
        <f t="shared" si="8"/>
        <v>-1.5601503759398505E-2</v>
      </c>
      <c r="N49" s="3">
        <f t="shared" si="9"/>
        <v>-249</v>
      </c>
      <c r="O49" s="11">
        <f t="shared" si="5"/>
        <v>0.58500413722869327</v>
      </c>
      <c r="P49" s="6"/>
      <c r="R49" s="5"/>
      <c r="S49" t="s">
        <v>77</v>
      </c>
      <c r="T49" s="5">
        <f>data!C303</f>
        <v>6171.8680000000004</v>
      </c>
      <c r="U49" s="29"/>
      <c r="V49" s="5">
        <f>data!I303</f>
        <v>6368.8870000000024</v>
      </c>
    </row>
    <row r="50" spans="1:22" x14ac:dyDescent="0.25">
      <c r="A50" s="1">
        <v>31625</v>
      </c>
      <c r="B50" s="2">
        <v>1691</v>
      </c>
      <c r="C50" s="2"/>
      <c r="D50" s="2">
        <f>SUM(B$43:B50)</f>
        <v>9900</v>
      </c>
      <c r="E50" s="2">
        <f t="shared" si="6"/>
        <v>15596</v>
      </c>
      <c r="F50" s="2">
        <v>9057</v>
      </c>
      <c r="G50" s="3">
        <f t="shared" si="0"/>
        <v>-134</v>
      </c>
      <c r="H50" s="2">
        <f t="shared" si="1"/>
        <v>1825</v>
      </c>
      <c r="I50" s="2"/>
      <c r="J50" s="2">
        <f>SUM(H$43:H50)</f>
        <v>10851</v>
      </c>
      <c r="K50" s="2">
        <f t="shared" si="7"/>
        <v>15271</v>
      </c>
      <c r="L50" s="14">
        <f t="shared" si="10"/>
        <v>-6.1805000921545727E-2</v>
      </c>
      <c r="M50" s="13">
        <f t="shared" si="8"/>
        <v>-2.8005855769842825E-2</v>
      </c>
      <c r="N50" s="3">
        <f t="shared" si="9"/>
        <v>-440</v>
      </c>
      <c r="O50" s="11">
        <f t="shared" ref="O50:O81" si="11">F50/K50</f>
        <v>0.59308493222447778</v>
      </c>
      <c r="P50" s="6"/>
      <c r="R50" s="5"/>
      <c r="S50" t="s">
        <v>78</v>
      </c>
      <c r="T50" s="5">
        <f>data!C306</f>
        <v>5780.3239999999996</v>
      </c>
      <c r="U50" s="29"/>
      <c r="V50" s="5">
        <f>data!I306</f>
        <v>4899.9450000000006</v>
      </c>
    </row>
    <row r="51" spans="1:22" x14ac:dyDescent="0.25">
      <c r="A51" s="1">
        <v>31656</v>
      </c>
      <c r="B51" s="2">
        <v>1323</v>
      </c>
      <c r="C51" s="2">
        <f>SUM(B49:B51)</f>
        <v>4276</v>
      </c>
      <c r="D51" s="2">
        <f>SUM(B$43:B51)</f>
        <v>11223</v>
      </c>
      <c r="E51" s="2">
        <f t="shared" si="6"/>
        <v>15400</v>
      </c>
      <c r="F51" s="2">
        <v>9167</v>
      </c>
      <c r="G51" s="3">
        <f t="shared" si="0"/>
        <v>110</v>
      </c>
      <c r="H51" s="2">
        <f t="shared" si="1"/>
        <v>1213</v>
      </c>
      <c r="I51" s="2">
        <f>SUM(H49:H51)</f>
        <v>4343</v>
      </c>
      <c r="J51" s="2">
        <f>SUM(H$43:H51)</f>
        <v>12064</v>
      </c>
      <c r="K51" s="2">
        <f t="shared" si="7"/>
        <v>15199</v>
      </c>
      <c r="L51" s="14">
        <f t="shared" si="10"/>
        <v>-6.1963833857927586E-2</v>
      </c>
      <c r="M51" s="13">
        <f t="shared" si="8"/>
        <v>-4.7148189378560801E-3</v>
      </c>
      <c r="N51" s="3">
        <f t="shared" si="9"/>
        <v>-72</v>
      </c>
      <c r="O51" s="11">
        <f t="shared" si="11"/>
        <v>0.60313178498585429</v>
      </c>
      <c r="P51" s="6"/>
      <c r="R51" s="5"/>
      <c r="S51" s="6">
        <v>2012</v>
      </c>
      <c r="T51" s="5">
        <f>data!C309</f>
        <v>6051.3050000000003</v>
      </c>
      <c r="U51" s="29"/>
      <c r="V51" s="5">
        <f>data!I309</f>
        <v>6180.1229999999996</v>
      </c>
    </row>
    <row r="52" spans="1:22" x14ac:dyDescent="0.25">
      <c r="A52" s="1">
        <v>31686</v>
      </c>
      <c r="B52" s="2">
        <v>1484</v>
      </c>
      <c r="C52" s="2"/>
      <c r="D52" s="2">
        <f>SUM(B$43:B52)</f>
        <v>12707</v>
      </c>
      <c r="E52" s="2">
        <f t="shared" si="6"/>
        <v>15410</v>
      </c>
      <c r="F52" s="2">
        <v>9571</v>
      </c>
      <c r="G52" s="3">
        <f t="shared" si="0"/>
        <v>404</v>
      </c>
      <c r="H52" s="2">
        <f t="shared" si="1"/>
        <v>1080</v>
      </c>
      <c r="I52" s="2"/>
      <c r="J52" s="2">
        <f>SUM(H$43:H52)</f>
        <v>13144</v>
      </c>
      <c r="K52" s="2">
        <f t="shared" si="7"/>
        <v>14844</v>
      </c>
      <c r="L52" s="14">
        <f t="shared" si="10"/>
        <v>-3.9906862428044754E-2</v>
      </c>
      <c r="M52" s="13">
        <f t="shared" si="8"/>
        <v>-2.3356799789459814E-2</v>
      </c>
      <c r="N52" s="3">
        <f t="shared" si="9"/>
        <v>-355</v>
      </c>
      <c r="O52" s="11">
        <f t="shared" si="11"/>
        <v>0.64477229857181351</v>
      </c>
      <c r="P52" s="6"/>
      <c r="R52" s="5"/>
      <c r="S52" t="s">
        <v>7</v>
      </c>
      <c r="T52" s="5">
        <f>data!C312</f>
        <v>6584.8970000000008</v>
      </c>
      <c r="U52" s="29"/>
      <c r="V52" s="5">
        <f>data!I312</f>
        <v>6554.4890000000014</v>
      </c>
    </row>
    <row r="53" spans="1:22" x14ac:dyDescent="0.25">
      <c r="A53" s="1">
        <v>31717</v>
      </c>
      <c r="B53" s="2">
        <v>1394</v>
      </c>
      <c r="C53" s="2"/>
      <c r="D53" s="2">
        <f>SUM(B$43:B53)</f>
        <v>14101</v>
      </c>
      <c r="E53" s="2">
        <f t="shared" si="6"/>
        <v>15322</v>
      </c>
      <c r="F53" s="2">
        <v>9949</v>
      </c>
      <c r="G53" s="3">
        <f t="shared" si="0"/>
        <v>378</v>
      </c>
      <c r="H53" s="2">
        <f t="shared" si="1"/>
        <v>1016</v>
      </c>
      <c r="I53" s="2"/>
      <c r="J53" s="2">
        <f>SUM(H$43:H53)</f>
        <v>14160</v>
      </c>
      <c r="K53" s="2">
        <f t="shared" si="7"/>
        <v>15113</v>
      </c>
      <c r="L53" s="14">
        <f t="shared" si="10"/>
        <v>-3.2975004946250719E-3</v>
      </c>
      <c r="M53" s="13">
        <f t="shared" si="8"/>
        <v>1.8121800053893855E-2</v>
      </c>
      <c r="N53" s="3">
        <f t="shared" si="9"/>
        <v>269</v>
      </c>
      <c r="O53" s="11">
        <f t="shared" si="11"/>
        <v>0.65830741745517107</v>
      </c>
      <c r="P53" s="6"/>
      <c r="R53" s="5"/>
      <c r="S53" t="s">
        <v>77</v>
      </c>
      <c r="T53" s="5">
        <f>data!C315</f>
        <v>6750.6440000000002</v>
      </c>
      <c r="U53" s="29"/>
      <c r="V53" s="5">
        <f>data!I315</f>
        <v>5799.6949999999997</v>
      </c>
    </row>
    <row r="54" spans="1:22" x14ac:dyDescent="0.25">
      <c r="A54" s="1">
        <v>31747</v>
      </c>
      <c r="B54" s="2">
        <v>1252</v>
      </c>
      <c r="C54" s="2">
        <f>SUM(B52:B54)</f>
        <v>4130</v>
      </c>
      <c r="D54" s="2">
        <f>SUM(B$43:B54)</f>
        <v>15353</v>
      </c>
      <c r="E54" s="4">
        <f t="shared" si="6"/>
        <v>15353</v>
      </c>
      <c r="F54" s="2">
        <v>10463</v>
      </c>
      <c r="G54" s="3">
        <f t="shared" si="0"/>
        <v>514</v>
      </c>
      <c r="H54" s="2">
        <f t="shared" si="1"/>
        <v>738</v>
      </c>
      <c r="I54" s="2">
        <f>SUM(H52:H54)</f>
        <v>2834</v>
      </c>
      <c r="J54" s="2">
        <f>SUM(H$43:H54)</f>
        <v>14898</v>
      </c>
      <c r="K54" s="4">
        <f t="shared" si="7"/>
        <v>14898</v>
      </c>
      <c r="L54" s="14">
        <f t="shared" si="10"/>
        <v>-6.7242674680691228E-2</v>
      </c>
      <c r="M54" s="13">
        <f t="shared" si="8"/>
        <v>-1.4226162906107342E-2</v>
      </c>
      <c r="N54" s="3">
        <f t="shared" si="9"/>
        <v>-215</v>
      </c>
      <c r="O54" s="11">
        <f t="shared" si="11"/>
        <v>0.7023090347697678</v>
      </c>
      <c r="P54" s="6"/>
      <c r="R54" s="5"/>
      <c r="S54" t="s">
        <v>78</v>
      </c>
      <c r="T54" s="5">
        <f>data!C318</f>
        <v>5877.6049999999996</v>
      </c>
      <c r="U54" s="29"/>
      <c r="V54" s="5">
        <f>data!I318</f>
        <v>4547.2439999999988</v>
      </c>
    </row>
    <row r="55" spans="1:22" x14ac:dyDescent="0.25">
      <c r="A55" s="1">
        <v>31778</v>
      </c>
      <c r="B55" s="2">
        <v>1069</v>
      </c>
      <c r="C55" s="2"/>
      <c r="D55" s="2">
        <f>B55</f>
        <v>1069</v>
      </c>
      <c r="E55" s="2">
        <f t="shared" si="6"/>
        <v>15299</v>
      </c>
      <c r="F55" s="2">
        <v>10681</v>
      </c>
      <c r="G55" s="3">
        <f t="shared" si="0"/>
        <v>218</v>
      </c>
      <c r="H55" s="2">
        <f t="shared" si="1"/>
        <v>851</v>
      </c>
      <c r="I55" s="2"/>
      <c r="J55" s="2">
        <f>H55</f>
        <v>851</v>
      </c>
      <c r="K55" s="2">
        <f t="shared" si="7"/>
        <v>15092</v>
      </c>
      <c r="L55" s="14">
        <f t="shared" si="10"/>
        <v>-5.0757909302471815E-2</v>
      </c>
      <c r="M55" s="13">
        <f t="shared" si="8"/>
        <v>1.3021882131829754E-2</v>
      </c>
      <c r="N55" s="3">
        <f t="shared" si="9"/>
        <v>194</v>
      </c>
      <c r="O55" s="11">
        <f t="shared" si="11"/>
        <v>0.70772594752186591</v>
      </c>
      <c r="P55" s="6">
        <v>1991</v>
      </c>
      <c r="R55" s="5"/>
      <c r="S55" s="6">
        <v>2013</v>
      </c>
      <c r="T55" s="5">
        <f>data!C321</f>
        <v>5487.558</v>
      </c>
      <c r="U55" s="29"/>
      <c r="V55" s="5">
        <f>data!I321</f>
        <v>5575.0699999999988</v>
      </c>
    </row>
    <row r="56" spans="1:22" x14ac:dyDescent="0.25">
      <c r="A56" s="1">
        <v>31809</v>
      </c>
      <c r="B56" s="2">
        <v>1124</v>
      </c>
      <c r="C56" s="2"/>
      <c r="D56" s="2">
        <f>SUM(B$55:B56)</f>
        <v>2193</v>
      </c>
      <c r="E56" s="2">
        <f t="shared" si="6"/>
        <v>15313</v>
      </c>
      <c r="F56" s="2">
        <v>10803</v>
      </c>
      <c r="G56" s="3">
        <f t="shared" si="0"/>
        <v>122</v>
      </c>
      <c r="H56" s="2">
        <f t="shared" si="1"/>
        <v>1002</v>
      </c>
      <c r="I56" s="2"/>
      <c r="J56" s="2">
        <f>SUM(H$55:H56)</f>
        <v>1853</v>
      </c>
      <c r="K56" s="2">
        <f t="shared" si="7"/>
        <v>15037</v>
      </c>
      <c r="L56" s="14">
        <f t="shared" si="10"/>
        <v>-7.8276327081034713E-2</v>
      </c>
      <c r="M56" s="13">
        <f t="shared" si="8"/>
        <v>-3.6443148688046767E-3</v>
      </c>
      <c r="N56" s="3">
        <f t="shared" si="9"/>
        <v>-55</v>
      </c>
      <c r="O56" s="11">
        <f t="shared" si="11"/>
        <v>0.71842787790117713</v>
      </c>
      <c r="P56" s="6"/>
      <c r="R56" s="5"/>
      <c r="S56" t="s">
        <v>7</v>
      </c>
      <c r="T56" s="5">
        <f>data!C324</f>
        <v>5082.0379999999996</v>
      </c>
      <c r="U56" s="29"/>
      <c r="V56" s="5">
        <f>data!I324</f>
        <v>6373.5230000000001</v>
      </c>
    </row>
    <row r="57" spans="1:22" x14ac:dyDescent="0.25">
      <c r="A57" s="1">
        <v>31837</v>
      </c>
      <c r="B57" s="2">
        <v>1177</v>
      </c>
      <c r="C57" s="2">
        <f>SUM(B55:B57)</f>
        <v>3370</v>
      </c>
      <c r="D57" s="2">
        <f>SUM(B$55:B57)</f>
        <v>3370</v>
      </c>
      <c r="E57" s="2">
        <f t="shared" si="6"/>
        <v>15269</v>
      </c>
      <c r="F57" s="2">
        <v>10982</v>
      </c>
      <c r="G57" s="3">
        <f t="shared" si="0"/>
        <v>179</v>
      </c>
      <c r="H57" s="2">
        <f t="shared" si="1"/>
        <v>998</v>
      </c>
      <c r="I57" s="2">
        <f>SUM(H55:H57)</f>
        <v>2851</v>
      </c>
      <c r="J57" s="2">
        <f>SUM(H$55:H57)</f>
        <v>2851</v>
      </c>
      <c r="K57" s="2">
        <f t="shared" si="7"/>
        <v>14492</v>
      </c>
      <c r="L57" s="14">
        <f t="shared" si="10"/>
        <v>-0.11816964829013021</v>
      </c>
      <c r="M57" s="13">
        <f t="shared" si="8"/>
        <v>-3.6243931635299598E-2</v>
      </c>
      <c r="N57" s="3">
        <f t="shared" si="9"/>
        <v>-545</v>
      </c>
      <c r="O57" s="11">
        <f t="shared" si="11"/>
        <v>0.75779740546508423</v>
      </c>
      <c r="P57" s="6"/>
      <c r="R57" s="5"/>
      <c r="S57" t="s">
        <v>77</v>
      </c>
      <c r="T57" s="5">
        <f>data!C327</f>
        <v>5474.1409999999996</v>
      </c>
      <c r="U57" s="29"/>
      <c r="V57" s="5">
        <f>data!I327</f>
        <v>6643.0329999999994</v>
      </c>
    </row>
    <row r="58" spans="1:22" x14ac:dyDescent="0.25">
      <c r="A58" s="1">
        <v>31868</v>
      </c>
      <c r="B58" s="2">
        <v>1155</v>
      </c>
      <c r="C58" s="2"/>
      <c r="D58" s="2">
        <f>SUM(B$55:B58)</f>
        <v>4525</v>
      </c>
      <c r="E58" s="2">
        <f t="shared" si="6"/>
        <v>15352</v>
      </c>
      <c r="F58" s="2">
        <v>10551</v>
      </c>
      <c r="G58" s="3">
        <f t="shared" si="0"/>
        <v>-431</v>
      </c>
      <c r="H58" s="2">
        <f t="shared" si="1"/>
        <v>1586</v>
      </c>
      <c r="I58" s="2"/>
      <c r="J58" s="2">
        <f>SUM(H$55:H58)</f>
        <v>4437</v>
      </c>
      <c r="K58" s="2">
        <f t="shared" si="7"/>
        <v>14871</v>
      </c>
      <c r="L58" s="14">
        <f t="shared" si="10"/>
        <v>-6.9224510233460546E-2</v>
      </c>
      <c r="M58" s="13">
        <f t="shared" si="8"/>
        <v>2.6152359922716029E-2</v>
      </c>
      <c r="N58" s="3">
        <f t="shared" si="9"/>
        <v>379</v>
      </c>
      <c r="O58" s="11">
        <f t="shared" si="11"/>
        <v>0.70950171474682266</v>
      </c>
      <c r="P58" s="6"/>
      <c r="R58" s="5"/>
      <c r="S58" t="s">
        <v>78</v>
      </c>
      <c r="T58" s="5">
        <f>data!C330</f>
        <v>5316.0280000000002</v>
      </c>
      <c r="U58" s="29"/>
      <c r="V58" s="5">
        <f>data!I330</f>
        <v>6072.8250000000007</v>
      </c>
    </row>
    <row r="59" spans="1:22" x14ac:dyDescent="0.25">
      <c r="A59" s="1">
        <v>31898</v>
      </c>
      <c r="B59" s="2">
        <v>1311</v>
      </c>
      <c r="C59" s="2"/>
      <c r="D59" s="2">
        <f>SUM(B$55:B59)</f>
        <v>5836</v>
      </c>
      <c r="E59" s="2">
        <f t="shared" si="6"/>
        <v>15508</v>
      </c>
      <c r="F59" s="2">
        <v>10294</v>
      </c>
      <c r="G59" s="3">
        <f t="shared" si="0"/>
        <v>-257</v>
      </c>
      <c r="H59" s="2">
        <f t="shared" si="1"/>
        <v>1568</v>
      </c>
      <c r="I59" s="2"/>
      <c r="J59" s="2">
        <f>SUM(H$55:H59)</f>
        <v>6005</v>
      </c>
      <c r="K59" s="2">
        <f t="shared" si="7"/>
        <v>14530</v>
      </c>
      <c r="L59" s="14">
        <f t="shared" si="10"/>
        <v>-9.3008739076154812E-2</v>
      </c>
      <c r="M59" s="13">
        <f t="shared" si="8"/>
        <v>-2.2930535942438324E-2</v>
      </c>
      <c r="N59" s="3">
        <f t="shared" si="9"/>
        <v>-341</v>
      </c>
      <c r="O59" s="11">
        <f t="shared" si="11"/>
        <v>0.70846524432209224</v>
      </c>
      <c r="P59" s="6"/>
      <c r="R59" s="5"/>
    </row>
    <row r="60" spans="1:22" x14ac:dyDescent="0.25">
      <c r="A60" s="1">
        <v>31929</v>
      </c>
      <c r="B60" s="2">
        <v>1242</v>
      </c>
      <c r="C60" s="2">
        <f>SUM(B58:B60)</f>
        <v>3708</v>
      </c>
      <c r="D60" s="2">
        <f>SUM(B$55:B60)</f>
        <v>7078</v>
      </c>
      <c r="E60" s="2">
        <f t="shared" si="6"/>
        <v>15484</v>
      </c>
      <c r="F60" s="2">
        <v>10156</v>
      </c>
      <c r="G60" s="3">
        <f t="shared" si="0"/>
        <v>-138</v>
      </c>
      <c r="H60" s="2">
        <f t="shared" si="1"/>
        <v>1380</v>
      </c>
      <c r="I60" s="2">
        <f>SUM(H58:H60)</f>
        <v>4534</v>
      </c>
      <c r="J60" s="2">
        <f>SUM(H$55:H60)</f>
        <v>7385</v>
      </c>
      <c r="K60" s="2">
        <f t="shared" si="7"/>
        <v>14562</v>
      </c>
      <c r="L60" s="14">
        <f t="shared" si="10"/>
        <v>-8.7593984962406002E-2</v>
      </c>
      <c r="M60" s="13">
        <f t="shared" si="8"/>
        <v>2.2023399862354243E-3</v>
      </c>
      <c r="N60" s="3">
        <f t="shared" si="9"/>
        <v>32</v>
      </c>
      <c r="O60" s="11">
        <f t="shared" si="11"/>
        <v>0.69743167147369867</v>
      </c>
      <c r="P60" s="6"/>
      <c r="R60" s="5"/>
      <c r="T60" s="33"/>
      <c r="V60" s="33"/>
    </row>
    <row r="61" spans="1:22" x14ac:dyDescent="0.25">
      <c r="A61" s="1">
        <v>31959</v>
      </c>
      <c r="B61" s="2">
        <v>1223</v>
      </c>
      <c r="C61" s="2"/>
      <c r="D61" s="2">
        <f>SUM(B$55:B61)</f>
        <v>8301</v>
      </c>
      <c r="E61" s="2">
        <f t="shared" si="6"/>
        <v>15445</v>
      </c>
      <c r="F61" s="2">
        <v>9151</v>
      </c>
      <c r="G61" s="3">
        <f t="shared" si="0"/>
        <v>-1005</v>
      </c>
      <c r="H61" s="2">
        <f t="shared" si="1"/>
        <v>2228</v>
      </c>
      <c r="I61" s="2"/>
      <c r="J61" s="2">
        <f>SUM(H$55:H61)</f>
        <v>9613</v>
      </c>
      <c r="K61" s="2">
        <f t="shared" si="7"/>
        <v>15485</v>
      </c>
      <c r="L61" s="14">
        <f t="shared" si="10"/>
        <v>-1.4384825918146493E-2</v>
      </c>
      <c r="M61" s="13">
        <f t="shared" si="8"/>
        <v>6.3384150528773553E-2</v>
      </c>
      <c r="N61" s="3">
        <f t="shared" si="9"/>
        <v>923</v>
      </c>
      <c r="O61" s="11">
        <f t="shared" si="11"/>
        <v>0.59095899257345819</v>
      </c>
      <c r="P61" s="6"/>
      <c r="R61" s="5"/>
      <c r="T61" s="33"/>
      <c r="V61" s="33"/>
    </row>
    <row r="62" spans="1:22" x14ac:dyDescent="0.25">
      <c r="A62" s="1">
        <v>31990</v>
      </c>
      <c r="B62" s="2">
        <v>1501</v>
      </c>
      <c r="C62" s="2"/>
      <c r="D62" s="2">
        <f>SUM(B$55:B62)</f>
        <v>9802</v>
      </c>
      <c r="E62" s="2">
        <f t="shared" si="6"/>
        <v>15255</v>
      </c>
      <c r="F62" s="2">
        <v>9852</v>
      </c>
      <c r="G62" s="3">
        <f t="shared" si="0"/>
        <v>701</v>
      </c>
      <c r="H62" s="2">
        <f t="shared" si="1"/>
        <v>800</v>
      </c>
      <c r="I62" s="2"/>
      <c r="J62" s="2">
        <f>SUM(H$55:H62)</f>
        <v>10413</v>
      </c>
      <c r="K62" s="2">
        <f t="shared" si="7"/>
        <v>14460</v>
      </c>
      <c r="L62" s="14">
        <f t="shared" si="10"/>
        <v>-5.310719664723984E-2</v>
      </c>
      <c r="M62" s="13">
        <f t="shared" si="8"/>
        <v>-6.6193090087181106E-2</v>
      </c>
      <c r="N62" s="3">
        <f t="shared" si="9"/>
        <v>-1025</v>
      </c>
      <c r="O62" s="11">
        <f t="shared" si="11"/>
        <v>0.68132780082987554</v>
      </c>
      <c r="P62" s="6"/>
      <c r="R62" s="5"/>
      <c r="S62" t="s">
        <v>57</v>
      </c>
      <c r="T62" s="33">
        <f>T58/T54-1</f>
        <v>-9.5545209315699098E-2</v>
      </c>
      <c r="V62" s="33">
        <f>V58/V54-1</f>
        <v>0.33549574203627563</v>
      </c>
    </row>
    <row r="63" spans="1:22" x14ac:dyDescent="0.25">
      <c r="A63" s="1">
        <v>32021</v>
      </c>
      <c r="B63" s="2">
        <v>1309</v>
      </c>
      <c r="C63" s="2">
        <f>SUM(B61:B63)</f>
        <v>4033</v>
      </c>
      <c r="D63" s="2">
        <f>SUM(B$55:B63)</f>
        <v>11111</v>
      </c>
      <c r="E63" s="2">
        <f t="shared" si="6"/>
        <v>15241</v>
      </c>
      <c r="F63" s="2">
        <v>10122</v>
      </c>
      <c r="G63" s="3">
        <f t="shared" si="0"/>
        <v>270</v>
      </c>
      <c r="H63" s="2">
        <f t="shared" si="1"/>
        <v>1039</v>
      </c>
      <c r="I63" s="2">
        <f>SUM(H61:H63)</f>
        <v>4067</v>
      </c>
      <c r="J63" s="2">
        <f>SUM(H$55:H63)</f>
        <v>11452</v>
      </c>
      <c r="K63" s="2">
        <f t="shared" si="7"/>
        <v>14286</v>
      </c>
      <c r="L63" s="14">
        <f t="shared" si="10"/>
        <v>-6.006974143035726E-2</v>
      </c>
      <c r="M63" s="13">
        <f t="shared" si="8"/>
        <v>-1.2033195020746845E-2</v>
      </c>
      <c r="N63" s="3">
        <f t="shared" si="9"/>
        <v>-174</v>
      </c>
      <c r="O63" s="11">
        <f t="shared" si="11"/>
        <v>0.70852582948341036</v>
      </c>
      <c r="P63" s="6"/>
      <c r="R63" s="5"/>
      <c r="S63" t="s">
        <v>58</v>
      </c>
      <c r="T63" s="33">
        <f>T58/T57-1</f>
        <v>-2.8883618452648419E-2</v>
      </c>
      <c r="V63" s="33">
        <f>V58/V57-1</f>
        <v>-8.5835491107751349E-2</v>
      </c>
    </row>
    <row r="64" spans="1:22" x14ac:dyDescent="0.25">
      <c r="A64" s="1">
        <v>32051</v>
      </c>
      <c r="B64" s="2">
        <v>1452</v>
      </c>
      <c r="C64" s="2"/>
      <c r="D64" s="2">
        <f>SUM(B$55:B64)</f>
        <v>12563</v>
      </c>
      <c r="E64" s="2">
        <f t="shared" si="6"/>
        <v>15209</v>
      </c>
      <c r="F64" s="2">
        <v>10286</v>
      </c>
      <c r="G64" s="3">
        <f t="shared" si="0"/>
        <v>164</v>
      </c>
      <c r="H64" s="2">
        <f t="shared" si="1"/>
        <v>1288</v>
      </c>
      <c r="I64" s="2"/>
      <c r="J64" s="2">
        <f>SUM(H$55:H64)</f>
        <v>12740</v>
      </c>
      <c r="K64" s="2">
        <f t="shared" si="7"/>
        <v>14494</v>
      </c>
      <c r="L64" s="14">
        <f t="shared" si="10"/>
        <v>-2.3578550255995645E-2</v>
      </c>
      <c r="M64" s="13">
        <f t="shared" si="8"/>
        <v>1.4559708805823801E-2</v>
      </c>
      <c r="N64" s="3">
        <f t="shared" si="9"/>
        <v>208</v>
      </c>
      <c r="O64" s="11">
        <f t="shared" si="11"/>
        <v>0.70967296812474123</v>
      </c>
      <c r="P64" s="6"/>
      <c r="R64" s="5"/>
    </row>
    <row r="65" spans="1:20" x14ac:dyDescent="0.25">
      <c r="A65" s="1">
        <v>32082</v>
      </c>
      <c r="B65" s="2">
        <v>1208</v>
      </c>
      <c r="C65" s="2"/>
      <c r="D65" s="2">
        <f>SUM(B$55:B65)</f>
        <v>13771</v>
      </c>
      <c r="E65" s="2">
        <f t="shared" si="6"/>
        <v>15023</v>
      </c>
      <c r="F65" s="2">
        <v>10604</v>
      </c>
      <c r="G65" s="3">
        <f t="shared" si="0"/>
        <v>318</v>
      </c>
      <c r="H65" s="2">
        <f t="shared" si="1"/>
        <v>890</v>
      </c>
      <c r="I65" s="2"/>
      <c r="J65" s="2">
        <f>SUM(H$55:H65)</f>
        <v>13630</v>
      </c>
      <c r="K65" s="2">
        <f t="shared" si="7"/>
        <v>14368</v>
      </c>
      <c r="L65" s="14">
        <f t="shared" si="10"/>
        <v>-4.9295308674650928E-2</v>
      </c>
      <c r="M65" s="13">
        <f t="shared" si="8"/>
        <v>-8.6932523802952799E-3</v>
      </c>
      <c r="N65" s="3">
        <f t="shared" si="9"/>
        <v>-126</v>
      </c>
      <c r="O65" s="11">
        <f t="shared" si="11"/>
        <v>0.73802895322939865</v>
      </c>
      <c r="P65" s="6"/>
      <c r="R65" s="5"/>
    </row>
    <row r="66" spans="1:20" x14ac:dyDescent="0.25">
      <c r="A66" s="1">
        <v>32112</v>
      </c>
      <c r="B66" s="2">
        <v>1139</v>
      </c>
      <c r="C66" s="2">
        <f>SUM(B64:B66)</f>
        <v>3799</v>
      </c>
      <c r="D66" s="2">
        <f>SUM(B$55:B66)</f>
        <v>14910</v>
      </c>
      <c r="E66" s="4">
        <f t="shared" si="6"/>
        <v>14910</v>
      </c>
      <c r="F66" s="2">
        <v>9760</v>
      </c>
      <c r="G66" s="3">
        <f t="shared" si="0"/>
        <v>-844</v>
      </c>
      <c r="H66" s="2">
        <f t="shared" si="1"/>
        <v>1983</v>
      </c>
      <c r="I66" s="2">
        <f>SUM(H64:H66)</f>
        <v>4161</v>
      </c>
      <c r="J66" s="2">
        <f>SUM(H$55:H66)</f>
        <v>15613</v>
      </c>
      <c r="K66" s="4">
        <f t="shared" si="7"/>
        <v>15613</v>
      </c>
      <c r="L66" s="14">
        <f t="shared" si="10"/>
        <v>4.7993019197207776E-2</v>
      </c>
      <c r="M66" s="13">
        <f t="shared" si="8"/>
        <v>8.6650890868596786E-2</v>
      </c>
      <c r="N66" s="3">
        <f t="shared" si="9"/>
        <v>1245</v>
      </c>
      <c r="O66" s="11">
        <f t="shared" si="11"/>
        <v>0.62512009223083331</v>
      </c>
      <c r="P66" s="6"/>
      <c r="R66" s="5"/>
    </row>
    <row r="67" spans="1:20" x14ac:dyDescent="0.25">
      <c r="A67" s="1">
        <v>32143</v>
      </c>
      <c r="B67" s="2">
        <v>1262</v>
      </c>
      <c r="C67" s="2"/>
      <c r="D67" s="2">
        <f>B67</f>
        <v>1262</v>
      </c>
      <c r="E67" s="2">
        <f t="shared" si="6"/>
        <v>15103</v>
      </c>
      <c r="F67" s="2">
        <v>10097</v>
      </c>
      <c r="G67" s="3">
        <f t="shared" si="0"/>
        <v>337</v>
      </c>
      <c r="H67" s="2">
        <f t="shared" si="1"/>
        <v>925</v>
      </c>
      <c r="I67" s="2"/>
      <c r="J67" s="2">
        <f>H67</f>
        <v>925</v>
      </c>
      <c r="K67" s="2">
        <f t="shared" si="7"/>
        <v>15687</v>
      </c>
      <c r="L67" s="14">
        <f t="shared" si="10"/>
        <v>3.942486085343222E-2</v>
      </c>
      <c r="M67" s="13">
        <f t="shared" si="8"/>
        <v>4.7396400435535391E-3</v>
      </c>
      <c r="N67" s="3">
        <f t="shared" si="9"/>
        <v>74</v>
      </c>
      <c r="O67" s="11">
        <f t="shared" si="11"/>
        <v>0.64365398100337856</v>
      </c>
      <c r="P67" s="6">
        <v>1992</v>
      </c>
      <c r="R67" s="5"/>
      <c r="S67" s="3"/>
      <c r="T67" s="6"/>
    </row>
    <row r="68" spans="1:20" x14ac:dyDescent="0.25">
      <c r="A68" s="1">
        <v>32174</v>
      </c>
      <c r="B68" s="2">
        <v>1071</v>
      </c>
      <c r="C68" s="2"/>
      <c r="D68" s="2">
        <f>SUM(B$67:B68)</f>
        <v>2333</v>
      </c>
      <c r="E68" s="2">
        <f t="shared" si="6"/>
        <v>15050</v>
      </c>
      <c r="F68" s="2">
        <v>11165</v>
      </c>
      <c r="G68" s="3">
        <f t="shared" si="0"/>
        <v>1068</v>
      </c>
      <c r="H68" s="2">
        <f t="shared" si="1"/>
        <v>3</v>
      </c>
      <c r="I68" s="2"/>
      <c r="J68" s="2">
        <f>SUM(H$67:H68)</f>
        <v>928</v>
      </c>
      <c r="K68" s="2">
        <f t="shared" si="7"/>
        <v>14688</v>
      </c>
      <c r="L68" s="14">
        <f t="shared" si="10"/>
        <v>-2.3209416771962532E-2</v>
      </c>
      <c r="M68" s="13">
        <f t="shared" si="8"/>
        <v>-6.3683304647160099E-2</v>
      </c>
      <c r="N68" s="3">
        <f t="shared" si="9"/>
        <v>-999</v>
      </c>
      <c r="O68" s="11">
        <f t="shared" si="11"/>
        <v>0.76014433551198257</v>
      </c>
      <c r="P68" s="6"/>
      <c r="R68" s="5"/>
    </row>
    <row r="69" spans="1:20" x14ac:dyDescent="0.25">
      <c r="A69" s="1">
        <v>32203</v>
      </c>
      <c r="B69" s="2">
        <v>1262</v>
      </c>
      <c r="C69" s="2">
        <f>SUM(B67:B69)</f>
        <v>3595</v>
      </c>
      <c r="D69" s="2">
        <f>SUM(B$67:B69)</f>
        <v>3595</v>
      </c>
      <c r="E69" s="2">
        <f t="shared" si="6"/>
        <v>15135</v>
      </c>
      <c r="F69" s="2">
        <v>10997</v>
      </c>
      <c r="G69" s="3">
        <f t="shared" si="0"/>
        <v>-168</v>
      </c>
      <c r="H69" s="2">
        <f t="shared" si="1"/>
        <v>1430</v>
      </c>
      <c r="I69" s="2">
        <f>SUM(H67:H69)</f>
        <v>2358</v>
      </c>
      <c r="J69" s="2">
        <f>SUM(H$67:H69)</f>
        <v>2358</v>
      </c>
      <c r="K69" s="2">
        <f t="shared" si="7"/>
        <v>15120</v>
      </c>
      <c r="L69" s="14">
        <f t="shared" si="10"/>
        <v>4.3334253381175802E-2</v>
      </c>
      <c r="M69" s="13">
        <f t="shared" si="8"/>
        <v>2.9411764705882248E-2</v>
      </c>
      <c r="N69" s="3">
        <f t="shared" si="9"/>
        <v>432</v>
      </c>
      <c r="O69" s="11">
        <f t="shared" si="11"/>
        <v>0.72731481481481486</v>
      </c>
      <c r="P69" s="6"/>
      <c r="R69" s="5"/>
    </row>
    <row r="70" spans="1:20" x14ac:dyDescent="0.25">
      <c r="A70" s="1">
        <v>32234</v>
      </c>
      <c r="B70" s="2">
        <v>908</v>
      </c>
      <c r="C70" s="2"/>
      <c r="D70" s="2">
        <f>SUM(B$67:B70)</f>
        <v>4503</v>
      </c>
      <c r="E70" s="2">
        <f t="shared" si="6"/>
        <v>14888</v>
      </c>
      <c r="F70" s="2">
        <v>10666</v>
      </c>
      <c r="G70" s="3">
        <f t="shared" si="0"/>
        <v>-331</v>
      </c>
      <c r="H70" s="2">
        <f t="shared" si="1"/>
        <v>1239</v>
      </c>
      <c r="I70" s="2"/>
      <c r="J70" s="2">
        <f>SUM(H$67:H70)</f>
        <v>3597</v>
      </c>
      <c r="K70" s="2">
        <f t="shared" si="7"/>
        <v>14773</v>
      </c>
      <c r="L70" s="14">
        <f t="shared" si="10"/>
        <v>-6.5900073969470396E-3</v>
      </c>
      <c r="M70" s="13">
        <f t="shared" si="8"/>
        <v>-2.2949735449735442E-2</v>
      </c>
      <c r="N70" s="3">
        <f t="shared" si="9"/>
        <v>-347</v>
      </c>
      <c r="O70" s="11">
        <f t="shared" si="11"/>
        <v>0.72199282474785076</v>
      </c>
      <c r="P70" s="6"/>
      <c r="R70" s="5"/>
    </row>
    <row r="71" spans="1:20" x14ac:dyDescent="0.25">
      <c r="A71" s="1">
        <v>32264</v>
      </c>
      <c r="B71" s="2">
        <v>1136</v>
      </c>
      <c r="C71" s="2"/>
      <c r="D71" s="2">
        <f>SUM(B$67:B71)</f>
        <v>5639</v>
      </c>
      <c r="E71" s="2">
        <f t="shared" si="6"/>
        <v>14713</v>
      </c>
      <c r="F71" s="2">
        <v>9979</v>
      </c>
      <c r="G71" s="3">
        <f t="shared" si="0"/>
        <v>-687</v>
      </c>
      <c r="H71" s="2">
        <f t="shared" si="1"/>
        <v>1823</v>
      </c>
      <c r="I71" s="2"/>
      <c r="J71" s="2">
        <f>SUM(H$67:H71)</f>
        <v>5420</v>
      </c>
      <c r="K71" s="2">
        <f t="shared" si="7"/>
        <v>15028</v>
      </c>
      <c r="L71" s="14">
        <f t="shared" si="10"/>
        <v>3.427391603578811E-2</v>
      </c>
      <c r="M71" s="13">
        <f t="shared" si="8"/>
        <v>1.7261219792865434E-2</v>
      </c>
      <c r="N71" s="3">
        <f t="shared" si="9"/>
        <v>255</v>
      </c>
      <c r="O71" s="11">
        <f t="shared" si="11"/>
        <v>0.66402714932126694</v>
      </c>
      <c r="P71" s="6"/>
      <c r="R71" s="5"/>
    </row>
    <row r="72" spans="1:20" x14ac:dyDescent="0.25">
      <c r="A72" s="1">
        <v>32295</v>
      </c>
      <c r="B72" s="2">
        <v>1078</v>
      </c>
      <c r="C72" s="2">
        <f>SUM(B70:B72)</f>
        <v>3122</v>
      </c>
      <c r="D72" s="2">
        <f>SUM(B$67:B72)</f>
        <v>6717</v>
      </c>
      <c r="E72" s="2">
        <f t="shared" si="6"/>
        <v>14549</v>
      </c>
      <c r="F72" s="2">
        <v>9520</v>
      </c>
      <c r="G72" s="3">
        <f t="shared" ref="G72:G135" si="12">F72-F71</f>
        <v>-459</v>
      </c>
      <c r="H72" s="2">
        <f t="shared" si="1"/>
        <v>1537</v>
      </c>
      <c r="I72" s="2">
        <f>SUM(H70:H72)</f>
        <v>4599</v>
      </c>
      <c r="J72" s="2">
        <f>SUM(H$67:H72)</f>
        <v>6957</v>
      </c>
      <c r="K72" s="2">
        <f t="shared" si="7"/>
        <v>15185</v>
      </c>
      <c r="L72" s="14">
        <f t="shared" si="10"/>
        <v>4.2782584809778923E-2</v>
      </c>
      <c r="M72" s="13">
        <f t="shared" si="8"/>
        <v>1.0447165291455951E-2</v>
      </c>
      <c r="N72" s="3">
        <f t="shared" si="9"/>
        <v>157</v>
      </c>
      <c r="O72" s="11">
        <f t="shared" si="11"/>
        <v>0.62693447481066844</v>
      </c>
      <c r="P72" s="6"/>
      <c r="R72" s="5"/>
    </row>
    <row r="73" spans="1:20" x14ac:dyDescent="0.25">
      <c r="A73" s="1">
        <v>32325</v>
      </c>
      <c r="B73" s="2">
        <v>1248</v>
      </c>
      <c r="C73" s="2"/>
      <c r="D73" s="2">
        <f>SUM(B$67:B73)</f>
        <v>7965</v>
      </c>
      <c r="E73" s="2">
        <f t="shared" si="6"/>
        <v>14574</v>
      </c>
      <c r="F73" s="2">
        <v>8785</v>
      </c>
      <c r="G73" s="3">
        <f t="shared" si="12"/>
        <v>-735</v>
      </c>
      <c r="H73" s="2">
        <f t="shared" ref="H73:H136" si="13">B73-G73</f>
        <v>1983</v>
      </c>
      <c r="I73" s="2"/>
      <c r="J73" s="2">
        <f>SUM(H$67:H73)</f>
        <v>8940</v>
      </c>
      <c r="K73" s="2">
        <f t="shared" si="7"/>
        <v>14940</v>
      </c>
      <c r="L73" s="14">
        <f t="shared" si="10"/>
        <v>-3.5195350339037756E-2</v>
      </c>
      <c r="M73" s="13">
        <f t="shared" si="8"/>
        <v>-1.6134343101745108E-2</v>
      </c>
      <c r="N73" s="3">
        <f t="shared" si="9"/>
        <v>-245</v>
      </c>
      <c r="O73" s="11">
        <f t="shared" si="11"/>
        <v>0.58801874163319945</v>
      </c>
      <c r="P73" s="6"/>
      <c r="R73" s="5"/>
    </row>
    <row r="74" spans="1:20" x14ac:dyDescent="0.25">
      <c r="A74" s="1">
        <v>32356</v>
      </c>
      <c r="B74" s="2">
        <v>1196</v>
      </c>
      <c r="C74" s="2"/>
      <c r="D74" s="2">
        <f>SUM(B$67:B74)</f>
        <v>9161</v>
      </c>
      <c r="E74" s="2">
        <f t="shared" si="6"/>
        <v>14269</v>
      </c>
      <c r="F74" s="2">
        <v>8787</v>
      </c>
      <c r="G74" s="3">
        <f t="shared" si="12"/>
        <v>2</v>
      </c>
      <c r="H74" s="2">
        <f t="shared" si="13"/>
        <v>1194</v>
      </c>
      <c r="I74" s="2"/>
      <c r="J74" s="2">
        <f>SUM(H$67:H74)</f>
        <v>10134</v>
      </c>
      <c r="K74" s="2">
        <f t="shared" si="7"/>
        <v>15334</v>
      </c>
      <c r="L74" s="14">
        <f t="shared" si="10"/>
        <v>6.044260027662518E-2</v>
      </c>
      <c r="M74" s="13">
        <f t="shared" si="8"/>
        <v>2.6372155287818E-2</v>
      </c>
      <c r="N74" s="3">
        <f t="shared" si="9"/>
        <v>394</v>
      </c>
      <c r="O74" s="11">
        <f t="shared" si="11"/>
        <v>0.57304030259553929</v>
      </c>
      <c r="P74" s="6"/>
      <c r="R74" s="5"/>
    </row>
    <row r="75" spans="1:20" x14ac:dyDescent="0.25">
      <c r="A75" s="1">
        <v>32387</v>
      </c>
      <c r="B75" s="2">
        <v>1254</v>
      </c>
      <c r="C75" s="2">
        <f>SUM(B73:B75)</f>
        <v>3698</v>
      </c>
      <c r="D75" s="2">
        <f>SUM(B$67:B75)</f>
        <v>10415</v>
      </c>
      <c r="E75" s="2">
        <f t="shared" si="6"/>
        <v>14214</v>
      </c>
      <c r="F75" s="2">
        <v>8580</v>
      </c>
      <c r="G75" s="3">
        <f t="shared" si="12"/>
        <v>-207</v>
      </c>
      <c r="H75" s="2">
        <f t="shared" si="13"/>
        <v>1461</v>
      </c>
      <c r="I75" s="2">
        <f>SUM(H73:H75)</f>
        <v>4638</v>
      </c>
      <c r="J75" s="2">
        <f>SUM(H$67:H75)</f>
        <v>11595</v>
      </c>
      <c r="K75" s="2">
        <f t="shared" si="7"/>
        <v>15756</v>
      </c>
      <c r="L75" s="14">
        <f t="shared" si="10"/>
        <v>0.1028979420411591</v>
      </c>
      <c r="M75" s="13">
        <f t="shared" si="8"/>
        <v>2.7520542585105057E-2</v>
      </c>
      <c r="N75" s="3">
        <f t="shared" si="9"/>
        <v>422</v>
      </c>
      <c r="O75" s="11">
        <f t="shared" si="11"/>
        <v>0.54455445544554459</v>
      </c>
      <c r="P75" s="6"/>
      <c r="R75" s="5"/>
    </row>
    <row r="76" spans="1:20" x14ac:dyDescent="0.25">
      <c r="A76" s="1">
        <v>32417</v>
      </c>
      <c r="B76" s="2">
        <v>1317</v>
      </c>
      <c r="C76" s="2"/>
      <c r="D76" s="2">
        <f>SUM(B$67:B76)</f>
        <v>11732</v>
      </c>
      <c r="E76" s="2">
        <f t="shared" si="6"/>
        <v>14079</v>
      </c>
      <c r="F76" s="2">
        <v>8533</v>
      </c>
      <c r="G76" s="3">
        <f t="shared" si="12"/>
        <v>-47</v>
      </c>
      <c r="H76" s="2">
        <f t="shared" si="13"/>
        <v>1364</v>
      </c>
      <c r="I76" s="2"/>
      <c r="J76" s="2">
        <f>SUM(H$67:H76)</f>
        <v>12959</v>
      </c>
      <c r="K76" s="2">
        <f t="shared" si="7"/>
        <v>15832</v>
      </c>
      <c r="L76" s="14">
        <f t="shared" si="10"/>
        <v>9.2314060990754898E-2</v>
      </c>
      <c r="M76" s="13">
        <f t="shared" si="8"/>
        <v>4.8235592790049076E-3</v>
      </c>
      <c r="N76" s="3">
        <f t="shared" si="9"/>
        <v>76</v>
      </c>
      <c r="O76" s="11">
        <f t="shared" si="11"/>
        <v>0.53897170288024254</v>
      </c>
      <c r="P76" s="6"/>
      <c r="R76" s="5"/>
    </row>
    <row r="77" spans="1:20" x14ac:dyDescent="0.25">
      <c r="A77" s="1">
        <v>32448</v>
      </c>
      <c r="B77" s="2">
        <v>1075</v>
      </c>
      <c r="C77" s="2"/>
      <c r="D77" s="2">
        <f>SUM(B$67:B77)</f>
        <v>12807</v>
      </c>
      <c r="E77" s="2">
        <f t="shared" si="6"/>
        <v>13946</v>
      </c>
      <c r="F77" s="2">
        <v>8780</v>
      </c>
      <c r="G77" s="3">
        <f t="shared" si="12"/>
        <v>247</v>
      </c>
      <c r="H77" s="2">
        <f t="shared" si="13"/>
        <v>828</v>
      </c>
      <c r="I77" s="2"/>
      <c r="J77" s="2">
        <f>SUM(H$67:H77)</f>
        <v>13787</v>
      </c>
      <c r="K77" s="2">
        <f t="shared" si="7"/>
        <v>15770</v>
      </c>
      <c r="L77" s="14">
        <f t="shared" si="10"/>
        <v>9.7577951002227215E-2</v>
      </c>
      <c r="M77" s="13">
        <f t="shared" si="8"/>
        <v>-3.9161192521475208E-3</v>
      </c>
      <c r="N77" s="3">
        <f t="shared" si="9"/>
        <v>-62</v>
      </c>
      <c r="O77" s="11">
        <f t="shared" si="11"/>
        <v>0.55675332910589725</v>
      </c>
      <c r="P77" s="6"/>
      <c r="R77" s="5"/>
    </row>
    <row r="78" spans="1:20" x14ac:dyDescent="0.25">
      <c r="A78" s="1">
        <v>32478</v>
      </c>
      <c r="B78" s="2">
        <v>1136</v>
      </c>
      <c r="C78" s="2">
        <f>SUM(B76:B78)</f>
        <v>3528</v>
      </c>
      <c r="D78" s="2">
        <f>SUM(B$67:B78)</f>
        <v>13943</v>
      </c>
      <c r="E78" s="4">
        <f t="shared" si="6"/>
        <v>13943</v>
      </c>
      <c r="F78" s="2">
        <v>8862</v>
      </c>
      <c r="G78" s="3">
        <f t="shared" si="12"/>
        <v>82</v>
      </c>
      <c r="H78" s="2">
        <f t="shared" si="13"/>
        <v>1054</v>
      </c>
      <c r="I78" s="2">
        <f>SUM(H76:H78)</f>
        <v>3246</v>
      </c>
      <c r="J78" s="2">
        <f>SUM(H$67:H78)</f>
        <v>14841</v>
      </c>
      <c r="K78" s="4">
        <f t="shared" si="7"/>
        <v>14841</v>
      </c>
      <c r="L78" s="14">
        <f t="shared" si="10"/>
        <v>-4.9445974508422474E-2</v>
      </c>
      <c r="M78" s="13">
        <f t="shared" si="8"/>
        <v>-5.8909321496512401E-2</v>
      </c>
      <c r="N78" s="3">
        <f t="shared" si="9"/>
        <v>-929</v>
      </c>
      <c r="O78" s="11">
        <f t="shared" si="11"/>
        <v>0.59712957347887607</v>
      </c>
      <c r="P78" s="6"/>
      <c r="R78" s="5"/>
    </row>
    <row r="79" spans="1:20" x14ac:dyDescent="0.25">
      <c r="A79" s="1">
        <v>32509</v>
      </c>
      <c r="B79" s="2">
        <v>939</v>
      </c>
      <c r="C79" s="2"/>
      <c r="D79" s="2">
        <f>B79</f>
        <v>939</v>
      </c>
      <c r="E79" s="2">
        <f t="shared" si="6"/>
        <v>13620</v>
      </c>
      <c r="F79" s="2">
        <v>9106</v>
      </c>
      <c r="G79" s="3">
        <f t="shared" si="12"/>
        <v>244</v>
      </c>
      <c r="H79" s="2">
        <f t="shared" si="13"/>
        <v>695</v>
      </c>
      <c r="I79" s="2"/>
      <c r="J79" s="2">
        <f>H79</f>
        <v>695</v>
      </c>
      <c r="K79" s="2">
        <f t="shared" si="7"/>
        <v>14611</v>
      </c>
      <c r="L79" s="14">
        <f t="shared" si="10"/>
        <v>-6.8591827627972224E-2</v>
      </c>
      <c r="M79" s="13">
        <f t="shared" si="8"/>
        <v>-1.5497607977899008E-2</v>
      </c>
      <c r="N79" s="3">
        <f t="shared" si="9"/>
        <v>-230</v>
      </c>
      <c r="O79" s="11">
        <f t="shared" si="11"/>
        <v>0.62322907398535354</v>
      </c>
      <c r="P79" s="6">
        <v>1993</v>
      </c>
      <c r="R79" s="5"/>
      <c r="S79" s="3"/>
      <c r="T79" s="6"/>
    </row>
    <row r="80" spans="1:20" x14ac:dyDescent="0.25">
      <c r="A80" s="1">
        <v>32540</v>
      </c>
      <c r="B80" s="2">
        <v>1020</v>
      </c>
      <c r="C80" s="2"/>
      <c r="D80" s="2">
        <f>SUM(B$79:B80)</f>
        <v>1959</v>
      </c>
      <c r="E80" s="2">
        <f t="shared" si="6"/>
        <v>13569</v>
      </c>
      <c r="F80" s="2">
        <v>8840</v>
      </c>
      <c r="G80" s="3">
        <f t="shared" si="12"/>
        <v>-266</v>
      </c>
      <c r="H80" s="2">
        <f t="shared" si="13"/>
        <v>1286</v>
      </c>
      <c r="I80" s="2"/>
      <c r="J80" s="2">
        <f>SUM(H$79:H80)</f>
        <v>1981</v>
      </c>
      <c r="K80" s="2">
        <f t="shared" si="7"/>
        <v>15894</v>
      </c>
      <c r="L80" s="14">
        <f t="shared" si="10"/>
        <v>8.2107843137254832E-2</v>
      </c>
      <c r="M80" s="13">
        <f t="shared" si="8"/>
        <v>8.781055369242341E-2</v>
      </c>
      <c r="N80" s="3">
        <f t="shared" si="9"/>
        <v>1283</v>
      </c>
      <c r="O80" s="11">
        <f t="shared" si="11"/>
        <v>0.55618472379514283</v>
      </c>
      <c r="P80" s="6"/>
      <c r="R80" s="5"/>
    </row>
    <row r="81" spans="1:20" x14ac:dyDescent="0.25">
      <c r="A81" s="1">
        <v>32568</v>
      </c>
      <c r="B81" s="2">
        <v>1033</v>
      </c>
      <c r="C81" s="2">
        <f>SUM(B79:B81)</f>
        <v>2992</v>
      </c>
      <c r="D81" s="2">
        <f>SUM(B$79:B81)</f>
        <v>2992</v>
      </c>
      <c r="E81" s="2">
        <f t="shared" si="6"/>
        <v>13340</v>
      </c>
      <c r="F81" s="2">
        <v>8402</v>
      </c>
      <c r="G81" s="3">
        <f t="shared" si="12"/>
        <v>-438</v>
      </c>
      <c r="H81" s="2">
        <f t="shared" si="13"/>
        <v>1471</v>
      </c>
      <c r="I81" s="2">
        <f>SUM(H79:H81)</f>
        <v>3452</v>
      </c>
      <c r="J81" s="2">
        <f>SUM(H$79:H81)</f>
        <v>3452</v>
      </c>
      <c r="K81" s="2">
        <f t="shared" si="7"/>
        <v>15935</v>
      </c>
      <c r="L81" s="14">
        <f t="shared" si="10"/>
        <v>5.3902116402116507E-2</v>
      </c>
      <c r="M81" s="13">
        <f t="shared" si="8"/>
        <v>2.5795897823077674E-3</v>
      </c>
      <c r="N81" s="3">
        <f t="shared" si="9"/>
        <v>41</v>
      </c>
      <c r="O81" s="11">
        <f t="shared" si="11"/>
        <v>0.52726702227800437</v>
      </c>
      <c r="P81" s="6"/>
      <c r="R81" s="5"/>
    </row>
    <row r="82" spans="1:20" x14ac:dyDescent="0.25">
      <c r="A82" s="1">
        <v>32599</v>
      </c>
      <c r="B82" s="2">
        <v>1072</v>
      </c>
      <c r="C82" s="2"/>
      <c r="D82" s="2">
        <f>SUM(B$79:B82)</f>
        <v>4064</v>
      </c>
      <c r="E82" s="2">
        <f t="shared" si="6"/>
        <v>13504</v>
      </c>
      <c r="F82" s="2">
        <v>8081</v>
      </c>
      <c r="G82" s="3">
        <f t="shared" si="12"/>
        <v>-321</v>
      </c>
      <c r="H82" s="2">
        <f t="shared" si="13"/>
        <v>1393</v>
      </c>
      <c r="I82" s="2"/>
      <c r="J82" s="2">
        <f>SUM(H$79:H82)</f>
        <v>4845</v>
      </c>
      <c r="K82" s="2">
        <f t="shared" si="7"/>
        <v>16089</v>
      </c>
      <c r="L82" s="14">
        <f t="shared" si="10"/>
        <v>8.9081432342787537E-2</v>
      </c>
      <c r="M82" s="13">
        <f t="shared" si="8"/>
        <v>9.664261060558621E-3</v>
      </c>
      <c r="N82" s="3">
        <f t="shared" si="9"/>
        <v>154</v>
      </c>
      <c r="O82" s="11">
        <f t="shared" ref="O82:O113" si="14">F82/K82</f>
        <v>0.50226863074150041</v>
      </c>
      <c r="P82" s="6"/>
      <c r="R82" s="5"/>
    </row>
    <row r="83" spans="1:20" x14ac:dyDescent="0.25">
      <c r="A83" s="1">
        <v>32629</v>
      </c>
      <c r="B83" s="2">
        <v>1113</v>
      </c>
      <c r="C83" s="2"/>
      <c r="D83" s="2">
        <f>SUM(B$79:B83)</f>
        <v>5177</v>
      </c>
      <c r="E83" s="2">
        <f t="shared" si="6"/>
        <v>13481</v>
      </c>
      <c r="F83" s="2">
        <v>7779</v>
      </c>
      <c r="G83" s="3">
        <f t="shared" si="12"/>
        <v>-302</v>
      </c>
      <c r="H83" s="2">
        <f t="shared" si="13"/>
        <v>1415</v>
      </c>
      <c r="I83" s="2"/>
      <c r="J83" s="2">
        <f>SUM(H$79:H83)</f>
        <v>6260</v>
      </c>
      <c r="K83" s="2">
        <f t="shared" si="7"/>
        <v>15681</v>
      </c>
      <c r="L83" s="14">
        <f t="shared" si="10"/>
        <v>4.3452222517966543E-2</v>
      </c>
      <c r="M83" s="13">
        <f t="shared" si="8"/>
        <v>-2.5358940891292203E-2</v>
      </c>
      <c r="N83" s="3">
        <f t="shared" si="9"/>
        <v>-408</v>
      </c>
      <c r="O83" s="11">
        <f t="shared" si="14"/>
        <v>0.49607805624641288</v>
      </c>
      <c r="P83" s="6"/>
      <c r="R83" s="5"/>
    </row>
    <row r="84" spans="1:20" x14ac:dyDescent="0.25">
      <c r="A84" s="1">
        <v>32660</v>
      </c>
      <c r="B84" s="2">
        <v>1394</v>
      </c>
      <c r="C84" s="2">
        <f>SUM(B82:B84)</f>
        <v>3579</v>
      </c>
      <c r="D84" s="2">
        <f>SUM(B$79:B84)</f>
        <v>6571</v>
      </c>
      <c r="E84" s="2">
        <f t="shared" ref="E84:E147" si="15">SUM(B73:B84)</f>
        <v>13797</v>
      </c>
      <c r="F84" s="2">
        <v>7465</v>
      </c>
      <c r="G84" s="3">
        <f t="shared" si="12"/>
        <v>-314</v>
      </c>
      <c r="H84" s="2">
        <f t="shared" si="13"/>
        <v>1708</v>
      </c>
      <c r="I84" s="2">
        <f>SUM(H82:H84)</f>
        <v>4516</v>
      </c>
      <c r="J84" s="2">
        <f>SUM(H$79:H84)</f>
        <v>7968</v>
      </c>
      <c r="K84" s="2">
        <f t="shared" ref="K84:K147" si="16">SUM(H73:H84)</f>
        <v>15852</v>
      </c>
      <c r="L84" s="14">
        <f t="shared" si="10"/>
        <v>4.392492591373065E-2</v>
      </c>
      <c r="M84" s="13">
        <f t="shared" ref="M84:M147" si="17">K84/K83-1</f>
        <v>1.090491677826666E-2</v>
      </c>
      <c r="N84" s="3">
        <f t="shared" ref="N84:N147" si="18">K84-K83</f>
        <v>171</v>
      </c>
      <c r="O84" s="11">
        <f t="shared" si="14"/>
        <v>0.47091849608882158</v>
      </c>
      <c r="P84" s="6"/>
      <c r="R84" s="5"/>
    </row>
    <row r="85" spans="1:20" x14ac:dyDescent="0.25">
      <c r="A85" s="1">
        <v>32690</v>
      </c>
      <c r="B85" s="2">
        <v>1440</v>
      </c>
      <c r="C85" s="2"/>
      <c r="D85" s="2">
        <f>SUM(B$79:B85)</f>
        <v>8011</v>
      </c>
      <c r="E85" s="2">
        <f t="shared" si="15"/>
        <v>13989</v>
      </c>
      <c r="F85" s="2">
        <v>7514</v>
      </c>
      <c r="G85" s="3">
        <f t="shared" si="12"/>
        <v>49</v>
      </c>
      <c r="H85" s="2">
        <f t="shared" si="13"/>
        <v>1391</v>
      </c>
      <c r="I85" s="2"/>
      <c r="J85" s="2">
        <f>SUM(H$79:H85)</f>
        <v>9359</v>
      </c>
      <c r="K85" s="2">
        <f t="shared" si="16"/>
        <v>15260</v>
      </c>
      <c r="L85" s="14">
        <f t="shared" si="10"/>
        <v>2.1419009370816644E-2</v>
      </c>
      <c r="M85" s="13">
        <f t="shared" si="17"/>
        <v>-3.7345445369669439E-2</v>
      </c>
      <c r="N85" s="3">
        <f t="shared" si="18"/>
        <v>-592</v>
      </c>
      <c r="O85" s="11">
        <f t="shared" si="14"/>
        <v>0.49239842726081257</v>
      </c>
      <c r="P85" s="6"/>
      <c r="R85" s="5"/>
    </row>
    <row r="86" spans="1:20" x14ac:dyDescent="0.25">
      <c r="A86" s="1">
        <v>32721</v>
      </c>
      <c r="B86" s="2">
        <v>1639</v>
      </c>
      <c r="C86" s="2"/>
      <c r="D86" s="2">
        <f>SUM(B$79:B86)</f>
        <v>9650</v>
      </c>
      <c r="E86" s="2">
        <f t="shared" si="15"/>
        <v>14432</v>
      </c>
      <c r="F86" s="2">
        <v>7680</v>
      </c>
      <c r="G86" s="3">
        <f t="shared" si="12"/>
        <v>166</v>
      </c>
      <c r="H86" s="2">
        <f t="shared" si="13"/>
        <v>1473</v>
      </c>
      <c r="I86" s="2"/>
      <c r="J86" s="2">
        <f>SUM(H$79:H86)</f>
        <v>10832</v>
      </c>
      <c r="K86" s="2">
        <f t="shared" si="16"/>
        <v>15539</v>
      </c>
      <c r="L86" s="14">
        <f t="shared" si="10"/>
        <v>1.3368983957219305E-2</v>
      </c>
      <c r="M86" s="13">
        <f t="shared" si="17"/>
        <v>1.8283093053735211E-2</v>
      </c>
      <c r="N86" s="3">
        <f t="shared" si="18"/>
        <v>279</v>
      </c>
      <c r="O86" s="11">
        <f t="shared" si="14"/>
        <v>0.49424029860351376</v>
      </c>
      <c r="P86" s="6"/>
      <c r="R86" s="5"/>
    </row>
    <row r="87" spans="1:20" x14ac:dyDescent="0.25">
      <c r="A87" s="1">
        <v>32752</v>
      </c>
      <c r="B87" s="2">
        <v>1695</v>
      </c>
      <c r="C87" s="2">
        <f>SUM(B85:B87)</f>
        <v>4774</v>
      </c>
      <c r="D87" s="2">
        <f>SUM(B$79:B87)</f>
        <v>11345</v>
      </c>
      <c r="E87" s="2">
        <f t="shared" si="15"/>
        <v>14873</v>
      </c>
      <c r="F87" s="2">
        <v>8127</v>
      </c>
      <c r="G87" s="3">
        <f t="shared" si="12"/>
        <v>447</v>
      </c>
      <c r="H87" s="2">
        <f t="shared" si="13"/>
        <v>1248</v>
      </c>
      <c r="I87" s="2">
        <f>SUM(H85:H87)</f>
        <v>4112</v>
      </c>
      <c r="J87" s="2">
        <f>SUM(H$79:H87)</f>
        <v>12080</v>
      </c>
      <c r="K87" s="2">
        <f t="shared" si="16"/>
        <v>15326</v>
      </c>
      <c r="L87" s="14">
        <f t="shared" si="10"/>
        <v>-2.7291190657527276E-2</v>
      </c>
      <c r="M87" s="13">
        <f t="shared" si="17"/>
        <v>-1.3707445781581784E-2</v>
      </c>
      <c r="N87" s="3">
        <f t="shared" si="18"/>
        <v>-213</v>
      </c>
      <c r="O87" s="11">
        <f t="shared" si="14"/>
        <v>0.53027534907999474</v>
      </c>
      <c r="P87" s="6"/>
      <c r="R87" s="5"/>
    </row>
    <row r="88" spans="1:20" x14ac:dyDescent="0.25">
      <c r="A88" s="1">
        <v>32782</v>
      </c>
      <c r="B88" s="2">
        <v>1704</v>
      </c>
      <c r="C88" s="2"/>
      <c r="D88" s="2">
        <f>SUM(B$79:B88)</f>
        <v>13049</v>
      </c>
      <c r="E88" s="2">
        <f t="shared" si="15"/>
        <v>15260</v>
      </c>
      <c r="F88" s="2">
        <v>8258</v>
      </c>
      <c r="G88" s="3">
        <f t="shared" si="12"/>
        <v>131</v>
      </c>
      <c r="H88" s="2">
        <f t="shared" si="13"/>
        <v>1573</v>
      </c>
      <c r="I88" s="2"/>
      <c r="J88" s="2">
        <f>SUM(H$79:H88)</f>
        <v>13653</v>
      </c>
      <c r="K88" s="2">
        <f t="shared" si="16"/>
        <v>15535</v>
      </c>
      <c r="L88" s="14">
        <f t="shared" si="10"/>
        <v>-1.8759474482061611E-2</v>
      </c>
      <c r="M88" s="13">
        <f t="shared" si="17"/>
        <v>1.3636956805428646E-2</v>
      </c>
      <c r="N88" s="3">
        <f t="shared" si="18"/>
        <v>209</v>
      </c>
      <c r="O88" s="11">
        <f t="shared" si="14"/>
        <v>0.5315738654650789</v>
      </c>
      <c r="P88" s="6"/>
      <c r="R88" s="5"/>
    </row>
    <row r="89" spans="1:20" x14ac:dyDescent="0.25">
      <c r="A89" s="1">
        <v>32813</v>
      </c>
      <c r="B89" s="2">
        <v>1456</v>
      </c>
      <c r="C89" s="2"/>
      <c r="D89" s="2">
        <f>SUM(B$79:B89)</f>
        <v>14505</v>
      </c>
      <c r="E89" s="2">
        <f t="shared" si="15"/>
        <v>15641</v>
      </c>
      <c r="F89" s="2">
        <v>8226</v>
      </c>
      <c r="G89" s="3">
        <f t="shared" si="12"/>
        <v>-32</v>
      </c>
      <c r="H89" s="2">
        <f t="shared" si="13"/>
        <v>1488</v>
      </c>
      <c r="I89" s="2"/>
      <c r="J89" s="2">
        <f>SUM(H$79:H89)</f>
        <v>15141</v>
      </c>
      <c r="K89" s="2">
        <f t="shared" si="16"/>
        <v>16195</v>
      </c>
      <c r="L89" s="14">
        <f t="shared" si="10"/>
        <v>2.6949904882688669E-2</v>
      </c>
      <c r="M89" s="13">
        <f t="shared" si="17"/>
        <v>4.2484711940778963E-2</v>
      </c>
      <c r="N89" s="3">
        <f t="shared" si="18"/>
        <v>660</v>
      </c>
      <c r="O89" s="11">
        <f t="shared" si="14"/>
        <v>0.50793454769990742</v>
      </c>
      <c r="P89" s="6"/>
      <c r="R89" s="5"/>
    </row>
    <row r="90" spans="1:20" x14ac:dyDescent="0.25">
      <c r="A90" s="1">
        <v>32843</v>
      </c>
      <c r="B90" s="2">
        <v>1475</v>
      </c>
      <c r="C90" s="2">
        <f>SUM(B88:B90)</f>
        <v>4635</v>
      </c>
      <c r="D90" s="2">
        <f>SUM(B$79:B90)</f>
        <v>15980</v>
      </c>
      <c r="E90" s="4">
        <f t="shared" si="15"/>
        <v>15980</v>
      </c>
      <c r="F90" s="2">
        <v>8729</v>
      </c>
      <c r="G90" s="3">
        <f t="shared" si="12"/>
        <v>503</v>
      </c>
      <c r="H90" s="2">
        <f t="shared" si="13"/>
        <v>972</v>
      </c>
      <c r="I90" s="2">
        <f>SUM(H88:H90)</f>
        <v>4033</v>
      </c>
      <c r="J90" s="2">
        <f>SUM(H$79:H90)</f>
        <v>16113</v>
      </c>
      <c r="K90" s="4">
        <f t="shared" si="16"/>
        <v>16113</v>
      </c>
      <c r="L90" s="14">
        <f t="shared" si="10"/>
        <v>8.5708510208206912E-2</v>
      </c>
      <c r="M90" s="13">
        <f t="shared" si="17"/>
        <v>-5.0632911392405333E-3</v>
      </c>
      <c r="N90" s="3">
        <f t="shared" si="18"/>
        <v>-82</v>
      </c>
      <c r="O90" s="11">
        <f t="shared" si="14"/>
        <v>0.54173648606715075</v>
      </c>
      <c r="P90" s="6"/>
      <c r="R90" s="5"/>
    </row>
    <row r="91" spans="1:20" x14ac:dyDescent="0.25">
      <c r="A91" s="1">
        <v>32874</v>
      </c>
      <c r="B91" s="2">
        <v>1215</v>
      </c>
      <c r="C91" s="2"/>
      <c r="D91" s="2">
        <f>B91</f>
        <v>1215</v>
      </c>
      <c r="E91" s="2">
        <f t="shared" si="15"/>
        <v>16256</v>
      </c>
      <c r="F91" s="2">
        <v>8901</v>
      </c>
      <c r="G91" s="3">
        <f t="shared" si="12"/>
        <v>172</v>
      </c>
      <c r="H91" s="2">
        <f t="shared" si="13"/>
        <v>1043</v>
      </c>
      <c r="I91" s="2"/>
      <c r="J91" s="2">
        <f>H91</f>
        <v>1043</v>
      </c>
      <c r="K91" s="2">
        <f t="shared" si="16"/>
        <v>16461</v>
      </c>
      <c r="L91" s="14">
        <f t="shared" si="10"/>
        <v>0.12661693244815542</v>
      </c>
      <c r="M91" s="13">
        <f t="shared" si="17"/>
        <v>2.1597467883075705E-2</v>
      </c>
      <c r="N91" s="3">
        <f t="shared" si="18"/>
        <v>348</v>
      </c>
      <c r="O91" s="11">
        <f t="shared" si="14"/>
        <v>0.54073264078731542</v>
      </c>
      <c r="P91" s="6">
        <v>1994</v>
      </c>
      <c r="R91" s="5"/>
      <c r="S91" s="3"/>
      <c r="T91" s="6"/>
    </row>
    <row r="92" spans="1:20" x14ac:dyDescent="0.25">
      <c r="A92" s="1">
        <v>32905</v>
      </c>
      <c r="B92" s="2">
        <v>1230</v>
      </c>
      <c r="C92" s="2"/>
      <c r="D92" s="2">
        <f>SUM(B$91:B92)</f>
        <v>2445</v>
      </c>
      <c r="E92" s="2">
        <f t="shared" si="15"/>
        <v>16466</v>
      </c>
      <c r="F92" s="2">
        <v>9072</v>
      </c>
      <c r="G92" s="3">
        <f t="shared" si="12"/>
        <v>171</v>
      </c>
      <c r="H92" s="2">
        <f t="shared" si="13"/>
        <v>1059</v>
      </c>
      <c r="I92" s="2"/>
      <c r="J92" s="2">
        <f>SUM(H$91:H92)</f>
        <v>2102</v>
      </c>
      <c r="K92" s="2">
        <f t="shared" si="16"/>
        <v>16234</v>
      </c>
      <c r="L92" s="14">
        <f t="shared" si="10"/>
        <v>2.1391720145967019E-2</v>
      </c>
      <c r="M92" s="13">
        <f t="shared" si="17"/>
        <v>-1.3790170706518445E-2</v>
      </c>
      <c r="N92" s="3">
        <f t="shared" si="18"/>
        <v>-227</v>
      </c>
      <c r="O92" s="11">
        <f t="shared" si="14"/>
        <v>0.55882715288899842</v>
      </c>
      <c r="P92" s="6"/>
      <c r="R92" s="5"/>
    </row>
    <row r="93" spans="1:20" x14ac:dyDescent="0.25">
      <c r="A93" s="1">
        <v>32933</v>
      </c>
      <c r="B93" s="2">
        <v>1621</v>
      </c>
      <c r="C93" s="2">
        <f>SUM(B91:B93)</f>
        <v>4066</v>
      </c>
      <c r="D93" s="2">
        <f>SUM(B$91:B93)</f>
        <v>4066</v>
      </c>
      <c r="E93" s="2">
        <f t="shared" si="15"/>
        <v>17054</v>
      </c>
      <c r="F93" s="2">
        <v>9317</v>
      </c>
      <c r="G93" s="3">
        <f t="shared" si="12"/>
        <v>245</v>
      </c>
      <c r="H93" s="2">
        <f t="shared" si="13"/>
        <v>1376</v>
      </c>
      <c r="I93" s="2">
        <f>SUM(H91:H93)</f>
        <v>3478</v>
      </c>
      <c r="J93" s="2">
        <f>SUM(H$91:H93)</f>
        <v>3478</v>
      </c>
      <c r="K93" s="2">
        <f t="shared" si="16"/>
        <v>16139</v>
      </c>
      <c r="L93" s="14">
        <f t="shared" si="10"/>
        <v>1.2802008158142364E-2</v>
      </c>
      <c r="M93" s="13">
        <f t="shared" si="17"/>
        <v>-5.851915732413504E-3</v>
      </c>
      <c r="N93" s="3">
        <f t="shared" si="18"/>
        <v>-95</v>
      </c>
      <c r="O93" s="11">
        <f t="shared" si="14"/>
        <v>0.57729723031166735</v>
      </c>
      <c r="P93" s="6"/>
      <c r="R93" s="5"/>
    </row>
    <row r="94" spans="1:20" x14ac:dyDescent="0.25">
      <c r="A94" s="1">
        <v>32964</v>
      </c>
      <c r="B94" s="2">
        <v>1592</v>
      </c>
      <c r="C94" s="2"/>
      <c r="D94" s="2">
        <f>SUM(B$91:B94)</f>
        <v>5658</v>
      </c>
      <c r="E94" s="2">
        <f t="shared" si="15"/>
        <v>17574</v>
      </c>
      <c r="F94" s="2">
        <v>9197</v>
      </c>
      <c r="G94" s="3">
        <f t="shared" si="12"/>
        <v>-120</v>
      </c>
      <c r="H94" s="2">
        <f t="shared" si="13"/>
        <v>1712</v>
      </c>
      <c r="I94" s="2"/>
      <c r="J94" s="2">
        <f>SUM(H$91:H94)</f>
        <v>5190</v>
      </c>
      <c r="K94" s="2">
        <f t="shared" si="16"/>
        <v>16458</v>
      </c>
      <c r="L94" s="14">
        <f t="shared" si="10"/>
        <v>2.2934924482565622E-2</v>
      </c>
      <c r="M94" s="13">
        <f t="shared" si="17"/>
        <v>1.9765784745027659E-2</v>
      </c>
      <c r="N94" s="3">
        <f t="shared" si="18"/>
        <v>319</v>
      </c>
      <c r="O94" s="11">
        <f t="shared" si="14"/>
        <v>0.55881638109126264</v>
      </c>
      <c r="P94" s="6"/>
      <c r="R94" s="5"/>
    </row>
    <row r="95" spans="1:20" x14ac:dyDescent="0.25">
      <c r="A95" s="1">
        <v>32994</v>
      </c>
      <c r="B95" s="2">
        <v>1601</v>
      </c>
      <c r="C95" s="2"/>
      <c r="D95" s="2">
        <f>SUM(B$91:B95)</f>
        <v>7259</v>
      </c>
      <c r="E95" s="2">
        <f t="shared" si="15"/>
        <v>18062</v>
      </c>
      <c r="F95" s="2">
        <v>9178</v>
      </c>
      <c r="G95" s="3">
        <f t="shared" si="12"/>
        <v>-19</v>
      </c>
      <c r="H95" s="2">
        <f t="shared" si="13"/>
        <v>1620</v>
      </c>
      <c r="I95" s="2"/>
      <c r="J95" s="2">
        <f>SUM(H$91:H95)</f>
        <v>6810</v>
      </c>
      <c r="K95" s="2">
        <f t="shared" si="16"/>
        <v>16663</v>
      </c>
      <c r="L95" s="14">
        <f t="shared" ref="L95:L158" si="19">K95/K83-1</f>
        <v>6.2623557171098687E-2</v>
      </c>
      <c r="M95" s="13">
        <f t="shared" si="17"/>
        <v>1.2455948474905831E-2</v>
      </c>
      <c r="N95" s="3">
        <f t="shared" si="18"/>
        <v>205</v>
      </c>
      <c r="O95" s="11">
        <f t="shared" si="14"/>
        <v>0.55080117625877689</v>
      </c>
      <c r="P95" s="6"/>
      <c r="R95" s="5"/>
    </row>
    <row r="96" spans="1:20" x14ac:dyDescent="0.25">
      <c r="A96" s="1">
        <v>33025</v>
      </c>
      <c r="B96" s="2">
        <v>1783</v>
      </c>
      <c r="C96" s="2">
        <f>SUM(B94:B96)</f>
        <v>4976</v>
      </c>
      <c r="D96" s="2">
        <f>SUM(B$91:B96)</f>
        <v>9042</v>
      </c>
      <c r="E96" s="2">
        <f t="shared" si="15"/>
        <v>18451</v>
      </c>
      <c r="F96" s="2">
        <v>9202</v>
      </c>
      <c r="G96" s="3">
        <f t="shared" si="12"/>
        <v>24</v>
      </c>
      <c r="H96" s="2">
        <f t="shared" si="13"/>
        <v>1759</v>
      </c>
      <c r="I96" s="2">
        <f>SUM(H94:H96)</f>
        <v>5091</v>
      </c>
      <c r="J96" s="2">
        <f>SUM(H$91:H96)</f>
        <v>8569</v>
      </c>
      <c r="K96" s="2">
        <f t="shared" si="16"/>
        <v>16714</v>
      </c>
      <c r="L96" s="14">
        <f t="shared" si="19"/>
        <v>5.4377996467322776E-2</v>
      </c>
      <c r="M96" s="13">
        <f t="shared" si="17"/>
        <v>3.0606733481366444E-3</v>
      </c>
      <c r="N96" s="3">
        <f t="shared" si="18"/>
        <v>51</v>
      </c>
      <c r="O96" s="11">
        <f t="shared" si="14"/>
        <v>0.5505564197678593</v>
      </c>
      <c r="P96" s="6"/>
      <c r="R96" s="5"/>
    </row>
    <row r="97" spans="1:20" x14ac:dyDescent="0.25">
      <c r="A97" s="1">
        <v>33055</v>
      </c>
      <c r="B97" s="2">
        <v>1607</v>
      </c>
      <c r="C97" s="2"/>
      <c r="D97" s="2">
        <f>SUM(B$91:B97)</f>
        <v>10649</v>
      </c>
      <c r="E97" s="2">
        <f t="shared" si="15"/>
        <v>18618</v>
      </c>
      <c r="F97" s="2">
        <v>9599</v>
      </c>
      <c r="G97" s="3">
        <f t="shared" si="12"/>
        <v>397</v>
      </c>
      <c r="H97" s="2">
        <f t="shared" si="13"/>
        <v>1210</v>
      </c>
      <c r="I97" s="2"/>
      <c r="J97" s="2">
        <f>SUM(H$91:H97)</f>
        <v>9779</v>
      </c>
      <c r="K97" s="2">
        <f t="shared" si="16"/>
        <v>16533</v>
      </c>
      <c r="L97" s="14">
        <f t="shared" si="19"/>
        <v>8.3420707732634325E-2</v>
      </c>
      <c r="M97" s="13">
        <f t="shared" si="17"/>
        <v>-1.0829244944357996E-2</v>
      </c>
      <c r="N97" s="3">
        <f t="shared" si="18"/>
        <v>-181</v>
      </c>
      <c r="O97" s="11">
        <f t="shared" si="14"/>
        <v>0.58059638299159255</v>
      </c>
      <c r="P97" s="6"/>
      <c r="R97" s="5"/>
    </row>
    <row r="98" spans="1:20" x14ac:dyDescent="0.25">
      <c r="A98" s="1">
        <v>33086</v>
      </c>
      <c r="B98" s="2">
        <v>1775</v>
      </c>
      <c r="C98" s="2"/>
      <c r="D98" s="2">
        <f>SUM(B$91:B98)</f>
        <v>12424</v>
      </c>
      <c r="E98" s="2">
        <f t="shared" si="15"/>
        <v>18754</v>
      </c>
      <c r="F98" s="2">
        <v>9469</v>
      </c>
      <c r="G98" s="3">
        <f t="shared" si="12"/>
        <v>-130</v>
      </c>
      <c r="H98" s="2">
        <f t="shared" si="13"/>
        <v>1905</v>
      </c>
      <c r="I98" s="2"/>
      <c r="J98" s="2">
        <f>SUM(H$91:H98)</f>
        <v>11684</v>
      </c>
      <c r="K98" s="2">
        <f t="shared" si="16"/>
        <v>16965</v>
      </c>
      <c r="L98" s="14">
        <f t="shared" si="19"/>
        <v>9.1769097110496078E-2</v>
      </c>
      <c r="M98" s="13">
        <f t="shared" si="17"/>
        <v>2.6129559063690744E-2</v>
      </c>
      <c r="N98" s="3">
        <f t="shared" si="18"/>
        <v>432</v>
      </c>
      <c r="O98" s="11">
        <f t="shared" si="14"/>
        <v>0.5581491305629237</v>
      </c>
      <c r="P98" s="6"/>
      <c r="R98" s="5"/>
    </row>
    <row r="99" spans="1:20" x14ac:dyDescent="0.25">
      <c r="A99" s="1">
        <v>33117</v>
      </c>
      <c r="B99" s="2">
        <v>1643</v>
      </c>
      <c r="C99" s="2">
        <f>SUM(B97:B99)</f>
        <v>5025</v>
      </c>
      <c r="D99" s="2">
        <f>SUM(B$91:B99)</f>
        <v>14067</v>
      </c>
      <c r="E99" s="2">
        <f t="shared" si="15"/>
        <v>18702</v>
      </c>
      <c r="F99" s="2">
        <v>9688</v>
      </c>
      <c r="G99" s="3">
        <f t="shared" si="12"/>
        <v>219</v>
      </c>
      <c r="H99" s="2">
        <f t="shared" si="13"/>
        <v>1424</v>
      </c>
      <c r="I99" s="2">
        <f>SUM(H97:H99)</f>
        <v>4539</v>
      </c>
      <c r="J99" s="2">
        <f>SUM(H$91:H99)</f>
        <v>13108</v>
      </c>
      <c r="K99" s="2">
        <f t="shared" si="16"/>
        <v>17141</v>
      </c>
      <c r="L99" s="14">
        <f t="shared" si="19"/>
        <v>0.11842620383661751</v>
      </c>
      <c r="M99" s="13">
        <f t="shared" si="17"/>
        <v>1.0374300029472483E-2</v>
      </c>
      <c r="N99" s="3">
        <f t="shared" si="18"/>
        <v>176</v>
      </c>
      <c r="O99" s="11">
        <f t="shared" si="14"/>
        <v>0.56519456274429725</v>
      </c>
      <c r="P99" s="6"/>
      <c r="R99" s="5"/>
    </row>
    <row r="100" spans="1:20" x14ac:dyDescent="0.25">
      <c r="A100" s="1">
        <v>33147</v>
      </c>
      <c r="B100" s="2">
        <v>1490</v>
      </c>
      <c r="C100" s="2"/>
      <c r="D100" s="2">
        <f>SUM(B$91:B100)</f>
        <v>15557</v>
      </c>
      <c r="E100" s="2">
        <f t="shared" si="15"/>
        <v>18488</v>
      </c>
      <c r="F100" s="2">
        <v>9834</v>
      </c>
      <c r="G100" s="3">
        <f t="shared" si="12"/>
        <v>146</v>
      </c>
      <c r="H100" s="2">
        <f t="shared" si="13"/>
        <v>1344</v>
      </c>
      <c r="I100" s="2"/>
      <c r="J100" s="2">
        <f>SUM(H$91:H100)</f>
        <v>14452</v>
      </c>
      <c r="K100" s="2">
        <f t="shared" si="16"/>
        <v>16912</v>
      </c>
      <c r="L100" s="14">
        <f t="shared" si="19"/>
        <v>8.8638558094624953E-2</v>
      </c>
      <c r="M100" s="13">
        <f t="shared" si="17"/>
        <v>-1.3359780642902996E-2</v>
      </c>
      <c r="N100" s="3">
        <f t="shared" si="18"/>
        <v>-229</v>
      </c>
      <c r="O100" s="11">
        <f t="shared" si="14"/>
        <v>0.58148060548722802</v>
      </c>
      <c r="P100" s="6"/>
      <c r="R100" s="5"/>
    </row>
    <row r="101" spans="1:20" x14ac:dyDescent="0.25">
      <c r="A101" s="1">
        <v>33178</v>
      </c>
      <c r="B101" s="2">
        <v>1372</v>
      </c>
      <c r="C101" s="2"/>
      <c r="D101" s="2">
        <f>SUM(B$91:B101)</f>
        <v>16929</v>
      </c>
      <c r="E101" s="2">
        <f t="shared" si="15"/>
        <v>18404</v>
      </c>
      <c r="F101" s="2">
        <v>10112</v>
      </c>
      <c r="G101" s="3">
        <f t="shared" si="12"/>
        <v>278</v>
      </c>
      <c r="H101" s="2">
        <f t="shared" si="13"/>
        <v>1094</v>
      </c>
      <c r="I101" s="2"/>
      <c r="J101" s="2">
        <f>SUM(H$91:H101)</f>
        <v>15546</v>
      </c>
      <c r="K101" s="2">
        <f t="shared" si="16"/>
        <v>16518</v>
      </c>
      <c r="L101" s="14">
        <f t="shared" si="19"/>
        <v>1.9944427292374112E-2</v>
      </c>
      <c r="M101" s="13">
        <f t="shared" si="17"/>
        <v>-2.3297067171239361E-2</v>
      </c>
      <c r="N101" s="3">
        <f t="shared" si="18"/>
        <v>-394</v>
      </c>
      <c r="O101" s="11">
        <f t="shared" si="14"/>
        <v>0.61218065141058242</v>
      </c>
      <c r="P101" s="6"/>
      <c r="R101" s="5"/>
    </row>
    <row r="102" spans="1:20" x14ac:dyDescent="0.25">
      <c r="A102" s="1">
        <v>33208</v>
      </c>
      <c r="B102" s="2">
        <v>1351</v>
      </c>
      <c r="C102" s="2">
        <f>SUM(B100:B102)</f>
        <v>4213</v>
      </c>
      <c r="D102" s="2">
        <f>SUM(B$91:B102)</f>
        <v>18280</v>
      </c>
      <c r="E102" s="4">
        <f t="shared" si="15"/>
        <v>18280</v>
      </c>
      <c r="F102" s="2">
        <v>10409</v>
      </c>
      <c r="G102" s="3">
        <f t="shared" si="12"/>
        <v>297</v>
      </c>
      <c r="H102" s="2">
        <f t="shared" si="13"/>
        <v>1054</v>
      </c>
      <c r="I102" s="2">
        <f>SUM(H100:H102)</f>
        <v>3492</v>
      </c>
      <c r="J102" s="2">
        <f>SUM(H$91:H102)</f>
        <v>16600</v>
      </c>
      <c r="K102" s="4">
        <f t="shared" si="16"/>
        <v>16600</v>
      </c>
      <c r="L102" s="14">
        <f t="shared" si="19"/>
        <v>3.0224042698442144E-2</v>
      </c>
      <c r="M102" s="13">
        <f t="shared" si="17"/>
        <v>4.9642813899988258E-3</v>
      </c>
      <c r="N102" s="3">
        <f t="shared" si="18"/>
        <v>82</v>
      </c>
      <c r="O102" s="11">
        <f t="shared" si="14"/>
        <v>0.62704819277108437</v>
      </c>
      <c r="P102" s="6"/>
      <c r="R102" s="5"/>
    </row>
    <row r="103" spans="1:20" x14ac:dyDescent="0.25">
      <c r="A103" s="1">
        <v>33239</v>
      </c>
      <c r="B103" s="2">
        <v>1250</v>
      </c>
      <c r="C103" s="2"/>
      <c r="D103" s="2">
        <f>B103</f>
        <v>1250</v>
      </c>
      <c r="E103" s="2">
        <f t="shared" si="15"/>
        <v>18315</v>
      </c>
      <c r="F103" s="2">
        <v>10839</v>
      </c>
      <c r="G103" s="3">
        <f t="shared" si="12"/>
        <v>430</v>
      </c>
      <c r="H103" s="2">
        <f t="shared" si="13"/>
        <v>820</v>
      </c>
      <c r="I103" s="2"/>
      <c r="J103" s="2">
        <f>H103</f>
        <v>820</v>
      </c>
      <c r="K103" s="2">
        <f t="shared" si="16"/>
        <v>16377</v>
      </c>
      <c r="L103" s="14">
        <f t="shared" si="19"/>
        <v>-5.1029706579187595E-3</v>
      </c>
      <c r="M103" s="13">
        <f t="shared" si="17"/>
        <v>-1.3433734939759079E-2</v>
      </c>
      <c r="N103" s="3">
        <f t="shared" si="18"/>
        <v>-223</v>
      </c>
      <c r="O103" s="11">
        <f t="shared" si="14"/>
        <v>0.66184282835684194</v>
      </c>
      <c r="P103" s="6">
        <v>1995</v>
      </c>
      <c r="R103" s="5"/>
      <c r="S103" s="3"/>
      <c r="T103" s="6"/>
    </row>
    <row r="104" spans="1:20" x14ac:dyDescent="0.25">
      <c r="A104" s="1">
        <v>33270</v>
      </c>
      <c r="B104" s="2">
        <v>1178</v>
      </c>
      <c r="C104" s="2"/>
      <c r="D104" s="2">
        <f>SUM(B$103:B104)</f>
        <v>2428</v>
      </c>
      <c r="E104" s="2">
        <f t="shared" si="15"/>
        <v>18263</v>
      </c>
      <c r="F104" s="2">
        <v>10708</v>
      </c>
      <c r="G104" s="3">
        <f t="shared" si="12"/>
        <v>-131</v>
      </c>
      <c r="H104" s="2">
        <f t="shared" si="13"/>
        <v>1309</v>
      </c>
      <c r="I104" s="2"/>
      <c r="J104" s="2">
        <f>SUM(H$103:H104)</f>
        <v>2129</v>
      </c>
      <c r="K104" s="2">
        <f t="shared" si="16"/>
        <v>16627</v>
      </c>
      <c r="L104" s="14">
        <f t="shared" si="19"/>
        <v>2.4208451398299857E-2</v>
      </c>
      <c r="M104" s="13">
        <f t="shared" si="17"/>
        <v>1.5265311107040436E-2</v>
      </c>
      <c r="N104" s="3">
        <f t="shared" si="18"/>
        <v>250</v>
      </c>
      <c r="O104" s="11">
        <f t="shared" si="14"/>
        <v>0.64401275034582306</v>
      </c>
      <c r="P104" s="6"/>
      <c r="R104" s="5"/>
    </row>
    <row r="105" spans="1:20" x14ac:dyDescent="0.25">
      <c r="A105" s="1">
        <v>33298</v>
      </c>
      <c r="B105" s="2">
        <v>1445</v>
      </c>
      <c r="C105" s="2">
        <f>SUM(B103:B105)</f>
        <v>3873</v>
      </c>
      <c r="D105" s="2">
        <f>SUM(B$103:B105)</f>
        <v>3873</v>
      </c>
      <c r="E105" s="2">
        <f t="shared" si="15"/>
        <v>18087</v>
      </c>
      <c r="F105" s="2">
        <v>10559</v>
      </c>
      <c r="G105" s="3">
        <f t="shared" si="12"/>
        <v>-149</v>
      </c>
      <c r="H105" s="2">
        <f t="shared" si="13"/>
        <v>1594</v>
      </c>
      <c r="I105" s="2">
        <f>SUM(H103:H105)</f>
        <v>3723</v>
      </c>
      <c r="J105" s="2">
        <f>SUM(H$103:H105)</f>
        <v>3723</v>
      </c>
      <c r="K105" s="2">
        <f t="shared" si="16"/>
        <v>16845</v>
      </c>
      <c r="L105" s="14">
        <f t="shared" si="19"/>
        <v>4.3744965611252296E-2</v>
      </c>
      <c r="M105" s="13">
        <f t="shared" si="17"/>
        <v>1.3111204667107801E-2</v>
      </c>
      <c r="N105" s="3">
        <f t="shared" si="18"/>
        <v>218</v>
      </c>
      <c r="O105" s="11">
        <f t="shared" si="14"/>
        <v>0.62683288809735827</v>
      </c>
      <c r="P105" s="6"/>
      <c r="R105" s="5"/>
    </row>
    <row r="106" spans="1:20" x14ac:dyDescent="0.25">
      <c r="A106" s="1">
        <v>33329</v>
      </c>
      <c r="B106" s="2">
        <v>1309</v>
      </c>
      <c r="C106" s="2"/>
      <c r="D106" s="2">
        <f>SUM(B$103:B106)</f>
        <v>5182</v>
      </c>
      <c r="E106" s="2">
        <f t="shared" si="15"/>
        <v>17804</v>
      </c>
      <c r="F106" s="2">
        <v>10446</v>
      </c>
      <c r="G106" s="3">
        <f t="shared" si="12"/>
        <v>-113</v>
      </c>
      <c r="H106" s="2">
        <f t="shared" si="13"/>
        <v>1422</v>
      </c>
      <c r="I106" s="2"/>
      <c r="J106" s="2">
        <f>SUM(H$103:H106)</f>
        <v>5145</v>
      </c>
      <c r="K106" s="2">
        <f t="shared" si="16"/>
        <v>16555</v>
      </c>
      <c r="L106" s="14">
        <f t="shared" si="19"/>
        <v>5.893790253979736E-3</v>
      </c>
      <c r="M106" s="13">
        <f t="shared" si="17"/>
        <v>-1.7215791035915751E-2</v>
      </c>
      <c r="N106" s="3">
        <f t="shared" si="18"/>
        <v>-290</v>
      </c>
      <c r="O106" s="11">
        <f t="shared" si="14"/>
        <v>0.63098761703412864</v>
      </c>
      <c r="P106" s="6"/>
      <c r="R106" s="5"/>
    </row>
    <row r="107" spans="1:20" x14ac:dyDescent="0.25">
      <c r="A107" s="1">
        <v>33359</v>
      </c>
      <c r="B107" s="2">
        <v>1383</v>
      </c>
      <c r="C107" s="2"/>
      <c r="D107" s="2">
        <f>SUM(B$103:B107)</f>
        <v>6565</v>
      </c>
      <c r="E107" s="2">
        <f t="shared" si="15"/>
        <v>17586</v>
      </c>
      <c r="F107" s="2">
        <v>10281</v>
      </c>
      <c r="G107" s="3">
        <f t="shared" si="12"/>
        <v>-165</v>
      </c>
      <c r="H107" s="2">
        <f t="shared" si="13"/>
        <v>1548</v>
      </c>
      <c r="I107" s="2"/>
      <c r="J107" s="2">
        <f>SUM(H$103:H107)</f>
        <v>6693</v>
      </c>
      <c r="K107" s="2">
        <f t="shared" si="16"/>
        <v>16483</v>
      </c>
      <c r="L107" s="14">
        <f t="shared" si="19"/>
        <v>-1.0802376522835E-2</v>
      </c>
      <c r="M107" s="13">
        <f t="shared" si="17"/>
        <v>-4.3491392328601775E-3</v>
      </c>
      <c r="N107" s="3">
        <f t="shared" si="18"/>
        <v>-72</v>
      </c>
      <c r="O107" s="11">
        <f t="shared" si="14"/>
        <v>0.62373354365103439</v>
      </c>
      <c r="P107" s="6"/>
      <c r="R107" s="5"/>
    </row>
    <row r="108" spans="1:20" x14ac:dyDescent="0.25">
      <c r="A108" s="1">
        <v>33390</v>
      </c>
      <c r="B108" s="2">
        <v>1546</v>
      </c>
      <c r="C108" s="2">
        <f>SUM(B106:B108)</f>
        <v>4238</v>
      </c>
      <c r="D108" s="2">
        <f>SUM(B$103:B108)</f>
        <v>8111</v>
      </c>
      <c r="E108" s="2">
        <f t="shared" si="15"/>
        <v>17349</v>
      </c>
      <c r="F108" s="2">
        <v>10231</v>
      </c>
      <c r="G108" s="3">
        <f t="shared" si="12"/>
        <v>-50</v>
      </c>
      <c r="H108" s="2">
        <f t="shared" si="13"/>
        <v>1596</v>
      </c>
      <c r="I108" s="2">
        <f>SUM(H106:H108)</f>
        <v>4566</v>
      </c>
      <c r="J108" s="2">
        <f>SUM(H$103:H108)</f>
        <v>8289</v>
      </c>
      <c r="K108" s="2">
        <f t="shared" si="16"/>
        <v>16320</v>
      </c>
      <c r="L108" s="14">
        <f t="shared" si="19"/>
        <v>-2.3573052530812544E-2</v>
      </c>
      <c r="M108" s="13">
        <f t="shared" si="17"/>
        <v>-9.8889765212643033E-3</v>
      </c>
      <c r="N108" s="3">
        <f t="shared" si="18"/>
        <v>-163</v>
      </c>
      <c r="O108" s="11">
        <f t="shared" si="14"/>
        <v>0.62689950980392162</v>
      </c>
      <c r="P108" s="6"/>
      <c r="R108" s="5"/>
    </row>
    <row r="109" spans="1:20" x14ac:dyDescent="0.25">
      <c r="A109" s="1">
        <v>33420</v>
      </c>
      <c r="B109" s="2">
        <v>1340</v>
      </c>
      <c r="C109" s="2"/>
      <c r="D109" s="2">
        <f>SUM(B$103:B109)</f>
        <v>9451</v>
      </c>
      <c r="E109" s="2">
        <f t="shared" si="15"/>
        <v>17082</v>
      </c>
      <c r="F109" s="2">
        <v>10289</v>
      </c>
      <c r="G109" s="3">
        <f t="shared" si="12"/>
        <v>58</v>
      </c>
      <c r="H109" s="2">
        <f t="shared" si="13"/>
        <v>1282</v>
      </c>
      <c r="I109" s="2"/>
      <c r="J109" s="2">
        <f>SUM(H$103:H109)</f>
        <v>9571</v>
      </c>
      <c r="K109" s="2">
        <f t="shared" si="16"/>
        <v>16392</v>
      </c>
      <c r="L109" s="14">
        <f t="shared" si="19"/>
        <v>-8.5283977499546193E-3</v>
      </c>
      <c r="M109" s="13">
        <f t="shared" si="17"/>
        <v>4.4117647058823373E-3</v>
      </c>
      <c r="N109" s="3">
        <f t="shared" si="18"/>
        <v>72</v>
      </c>
      <c r="O109" s="11">
        <f t="shared" si="14"/>
        <v>0.62768423621278668</v>
      </c>
      <c r="P109" s="6"/>
      <c r="R109" s="5"/>
    </row>
    <row r="110" spans="1:20" x14ac:dyDescent="0.25">
      <c r="A110" s="1">
        <v>33451</v>
      </c>
      <c r="B110" s="2">
        <v>1601</v>
      </c>
      <c r="C110" s="2"/>
      <c r="D110" s="2">
        <f>SUM(B$103:B110)</f>
        <v>11052</v>
      </c>
      <c r="E110" s="2">
        <f t="shared" si="15"/>
        <v>16908</v>
      </c>
      <c r="F110" s="2">
        <v>10200</v>
      </c>
      <c r="G110" s="3">
        <f t="shared" si="12"/>
        <v>-89</v>
      </c>
      <c r="H110" s="2">
        <f t="shared" si="13"/>
        <v>1690</v>
      </c>
      <c r="I110" s="2"/>
      <c r="J110" s="2">
        <f>SUM(H$103:H110)</f>
        <v>11261</v>
      </c>
      <c r="K110" s="2">
        <f t="shared" si="16"/>
        <v>16177</v>
      </c>
      <c r="L110" s="14">
        <f t="shared" si="19"/>
        <v>-4.6448570586501647E-2</v>
      </c>
      <c r="M110" s="13">
        <f t="shared" si="17"/>
        <v>-1.311615422157153E-2</v>
      </c>
      <c r="N110" s="3">
        <f t="shared" si="18"/>
        <v>-215</v>
      </c>
      <c r="O110" s="11">
        <f t="shared" si="14"/>
        <v>0.63052481918773562</v>
      </c>
      <c r="P110" s="6"/>
      <c r="R110" s="5"/>
    </row>
    <row r="111" spans="1:20" x14ac:dyDescent="0.25">
      <c r="A111" s="1">
        <v>33482</v>
      </c>
      <c r="B111" s="2">
        <v>1680</v>
      </c>
      <c r="C111" s="2">
        <f>SUM(B109:B111)</f>
        <v>4621</v>
      </c>
      <c r="D111" s="2">
        <f>SUM(B$103:B111)</f>
        <v>12732</v>
      </c>
      <c r="E111" s="2">
        <f t="shared" si="15"/>
        <v>16945</v>
      </c>
      <c r="F111" s="2">
        <v>10433</v>
      </c>
      <c r="G111" s="3">
        <f t="shared" si="12"/>
        <v>233</v>
      </c>
      <c r="H111" s="2">
        <f t="shared" si="13"/>
        <v>1447</v>
      </c>
      <c r="I111" s="2">
        <f>SUM(H109:H111)</f>
        <v>4419</v>
      </c>
      <c r="J111" s="2">
        <f>SUM(H$103:H111)</f>
        <v>12708</v>
      </c>
      <c r="K111" s="2">
        <f t="shared" si="16"/>
        <v>16200</v>
      </c>
      <c r="L111" s="14">
        <f t="shared" si="19"/>
        <v>-5.4897613908173382E-2</v>
      </c>
      <c r="M111" s="13">
        <f t="shared" si="17"/>
        <v>1.4217716511095713E-3</v>
      </c>
      <c r="N111" s="3">
        <f t="shared" si="18"/>
        <v>23</v>
      </c>
      <c r="O111" s="11">
        <f t="shared" si="14"/>
        <v>0.64401234567901233</v>
      </c>
      <c r="P111" s="6"/>
      <c r="R111" s="5"/>
    </row>
    <row r="112" spans="1:20" x14ac:dyDescent="0.25">
      <c r="A112" s="1">
        <v>33512</v>
      </c>
      <c r="B112" s="2">
        <v>1600</v>
      </c>
      <c r="C112" s="2"/>
      <c r="D112" s="2">
        <f>SUM(B$103:B112)</f>
        <v>14332</v>
      </c>
      <c r="E112" s="2">
        <f t="shared" si="15"/>
        <v>17055</v>
      </c>
      <c r="F112" s="2">
        <v>10511</v>
      </c>
      <c r="G112" s="3">
        <f t="shared" si="12"/>
        <v>78</v>
      </c>
      <c r="H112" s="2">
        <f t="shared" si="13"/>
        <v>1522</v>
      </c>
      <c r="I112" s="2"/>
      <c r="J112" s="2">
        <f>SUM(H$103:H112)</f>
        <v>14230</v>
      </c>
      <c r="K112" s="2">
        <f t="shared" si="16"/>
        <v>16378</v>
      </c>
      <c r="L112" s="14">
        <f t="shared" si="19"/>
        <v>-3.1575212866603586E-2</v>
      </c>
      <c r="M112" s="13">
        <f t="shared" si="17"/>
        <v>1.0987654320987694E-2</v>
      </c>
      <c r="N112" s="3">
        <f t="shared" si="18"/>
        <v>178</v>
      </c>
      <c r="O112" s="11">
        <f t="shared" si="14"/>
        <v>0.64177555257052143</v>
      </c>
      <c r="P112" s="6"/>
      <c r="R112" s="5"/>
    </row>
    <row r="113" spans="1:20" x14ac:dyDescent="0.25">
      <c r="A113" s="1">
        <v>33543</v>
      </c>
      <c r="B113" s="2">
        <v>1393</v>
      </c>
      <c r="C113" s="2"/>
      <c r="D113" s="2">
        <f>SUM(B$103:B113)</f>
        <v>15725</v>
      </c>
      <c r="E113" s="2">
        <f t="shared" si="15"/>
        <v>17076</v>
      </c>
      <c r="F113" s="2">
        <v>10314</v>
      </c>
      <c r="G113" s="3">
        <f t="shared" si="12"/>
        <v>-197</v>
      </c>
      <c r="H113" s="2">
        <f t="shared" si="13"/>
        <v>1590</v>
      </c>
      <c r="I113" s="2"/>
      <c r="J113" s="2">
        <f>SUM(H$103:H113)</f>
        <v>15820</v>
      </c>
      <c r="K113" s="2">
        <f t="shared" si="16"/>
        <v>16874</v>
      </c>
      <c r="L113" s="14">
        <f t="shared" si="19"/>
        <v>2.1552246034628908E-2</v>
      </c>
      <c r="M113" s="13">
        <f t="shared" si="17"/>
        <v>3.0284528025399826E-2</v>
      </c>
      <c r="N113" s="3">
        <f t="shared" si="18"/>
        <v>496</v>
      </c>
      <c r="O113" s="11">
        <f t="shared" si="14"/>
        <v>0.61123622140571288</v>
      </c>
      <c r="P113" s="6"/>
      <c r="R113" s="5"/>
    </row>
    <row r="114" spans="1:20" x14ac:dyDescent="0.25">
      <c r="A114" s="1">
        <v>33573</v>
      </c>
      <c r="B114" s="2">
        <v>1432</v>
      </c>
      <c r="C114" s="2">
        <f>SUM(B112:B114)</f>
        <v>4425</v>
      </c>
      <c r="D114" s="2">
        <f>SUM(B$103:B114)</f>
        <v>17157</v>
      </c>
      <c r="E114" s="4">
        <f t="shared" si="15"/>
        <v>17157</v>
      </c>
      <c r="F114" s="2">
        <v>11435</v>
      </c>
      <c r="G114" s="3">
        <f t="shared" si="12"/>
        <v>1121</v>
      </c>
      <c r="H114" s="2">
        <f t="shared" si="13"/>
        <v>311</v>
      </c>
      <c r="I114" s="2">
        <f>SUM(H112:H114)</f>
        <v>3423</v>
      </c>
      <c r="J114" s="2">
        <f>SUM(H$103:H114)</f>
        <v>16131</v>
      </c>
      <c r="K114" s="4">
        <f t="shared" si="16"/>
        <v>16131</v>
      </c>
      <c r="L114" s="14">
        <f t="shared" si="19"/>
        <v>-2.8253012048192749E-2</v>
      </c>
      <c r="M114" s="13">
        <f t="shared" si="17"/>
        <v>-4.4032238947493196E-2</v>
      </c>
      <c r="N114" s="3">
        <f t="shared" si="18"/>
        <v>-743</v>
      </c>
      <c r="O114" s="11">
        <f t="shared" ref="O114:O145" si="20">F114/K114</f>
        <v>0.7088835162110223</v>
      </c>
      <c r="P114" s="6"/>
      <c r="R114" s="5"/>
    </row>
    <row r="115" spans="1:20" x14ac:dyDescent="0.25">
      <c r="A115" s="1">
        <v>33604</v>
      </c>
      <c r="B115" s="2">
        <v>1250</v>
      </c>
      <c r="C115" s="2"/>
      <c r="D115" s="2">
        <f>B115</f>
        <v>1250</v>
      </c>
      <c r="E115" s="2">
        <f t="shared" si="15"/>
        <v>17157</v>
      </c>
      <c r="F115" s="2">
        <v>11722</v>
      </c>
      <c r="G115" s="3">
        <f t="shared" si="12"/>
        <v>287</v>
      </c>
      <c r="H115" s="2">
        <f t="shared" si="13"/>
        <v>963</v>
      </c>
      <c r="I115" s="2"/>
      <c r="J115" s="2">
        <f>H115</f>
        <v>963</v>
      </c>
      <c r="K115" s="2">
        <f t="shared" si="16"/>
        <v>16274</v>
      </c>
      <c r="L115" s="14">
        <f t="shared" si="19"/>
        <v>-6.2893081761006275E-3</v>
      </c>
      <c r="M115" s="13">
        <f t="shared" si="17"/>
        <v>8.8649184799454162E-3</v>
      </c>
      <c r="N115" s="3">
        <f t="shared" si="18"/>
        <v>143</v>
      </c>
      <c r="O115" s="11">
        <f t="shared" si="20"/>
        <v>0.72029003318176232</v>
      </c>
      <c r="P115" s="6">
        <v>1996</v>
      </c>
      <c r="R115" s="5"/>
      <c r="S115" s="3"/>
      <c r="T115" s="6"/>
    </row>
    <row r="116" spans="1:20" x14ac:dyDescent="0.25">
      <c r="A116" s="1">
        <v>33635</v>
      </c>
      <c r="B116" s="2">
        <v>1267</v>
      </c>
      <c r="C116" s="2"/>
      <c r="D116" s="2">
        <f>SUM(B$115:B116)</f>
        <v>2517</v>
      </c>
      <c r="E116" s="2">
        <f t="shared" si="15"/>
        <v>17246</v>
      </c>
      <c r="F116" s="2">
        <v>11863</v>
      </c>
      <c r="G116" s="3">
        <f t="shared" si="12"/>
        <v>141</v>
      </c>
      <c r="H116" s="2">
        <f t="shared" si="13"/>
        <v>1126</v>
      </c>
      <c r="I116" s="2"/>
      <c r="J116" s="2">
        <f>SUM(H$115:H116)</f>
        <v>2089</v>
      </c>
      <c r="K116" s="2">
        <f t="shared" si="16"/>
        <v>16091</v>
      </c>
      <c r="L116" s="14">
        <f t="shared" si="19"/>
        <v>-3.2236723401696032E-2</v>
      </c>
      <c r="M116" s="13">
        <f t="shared" si="17"/>
        <v>-1.1244930564089928E-2</v>
      </c>
      <c r="N116" s="3">
        <f t="shared" si="18"/>
        <v>-183</v>
      </c>
      <c r="O116" s="11">
        <f t="shared" si="20"/>
        <v>0.73724442234789633</v>
      </c>
      <c r="P116" s="6"/>
      <c r="R116" s="5"/>
    </row>
    <row r="117" spans="1:20" x14ac:dyDescent="0.25">
      <c r="A117" s="1">
        <v>33664</v>
      </c>
      <c r="B117" s="2">
        <v>1544</v>
      </c>
      <c r="C117" s="2">
        <f>SUM(B115:B117)</f>
        <v>4061</v>
      </c>
      <c r="D117" s="2">
        <f>SUM(B$115:B117)</f>
        <v>4061</v>
      </c>
      <c r="E117" s="2">
        <f t="shared" si="15"/>
        <v>17345</v>
      </c>
      <c r="F117" s="2">
        <v>11710</v>
      </c>
      <c r="G117" s="3">
        <f t="shared" si="12"/>
        <v>-153</v>
      </c>
      <c r="H117" s="2">
        <f t="shared" si="13"/>
        <v>1697</v>
      </c>
      <c r="I117" s="2">
        <f>SUM(H115:H117)</f>
        <v>3786</v>
      </c>
      <c r="J117" s="2">
        <f>SUM(H$115:H117)</f>
        <v>3786</v>
      </c>
      <c r="K117" s="2">
        <f t="shared" si="16"/>
        <v>16194</v>
      </c>
      <c r="L117" s="14">
        <f t="shared" si="19"/>
        <v>-3.8646482635796953E-2</v>
      </c>
      <c r="M117" s="13">
        <f t="shared" si="17"/>
        <v>6.4010937791312283E-3</v>
      </c>
      <c r="N117" s="3">
        <f t="shared" si="18"/>
        <v>103</v>
      </c>
      <c r="O117" s="11">
        <f t="shared" si="20"/>
        <v>0.72310732370013586</v>
      </c>
      <c r="P117" s="6"/>
      <c r="R117" s="5"/>
    </row>
    <row r="118" spans="1:20" x14ac:dyDescent="0.25">
      <c r="A118" s="1">
        <v>33695</v>
      </c>
      <c r="B118" s="2">
        <v>1385</v>
      </c>
      <c r="C118" s="2"/>
      <c r="D118" s="2">
        <f>SUM(B$115:B118)</f>
        <v>5446</v>
      </c>
      <c r="E118" s="2">
        <f t="shared" si="15"/>
        <v>17421</v>
      </c>
      <c r="F118" s="2">
        <v>11572</v>
      </c>
      <c r="G118" s="3">
        <f t="shared" si="12"/>
        <v>-138</v>
      </c>
      <c r="H118" s="2">
        <f t="shared" si="13"/>
        <v>1523</v>
      </c>
      <c r="I118" s="2"/>
      <c r="J118" s="2">
        <f>SUM(H$115:H118)</f>
        <v>5309</v>
      </c>
      <c r="K118" s="2">
        <f t="shared" si="16"/>
        <v>16295</v>
      </c>
      <c r="L118" s="14">
        <f t="shared" si="19"/>
        <v>-1.5705225007550561E-2</v>
      </c>
      <c r="M118" s="13">
        <f t="shared" si="17"/>
        <v>6.2368778559960258E-3</v>
      </c>
      <c r="N118" s="3">
        <f t="shared" si="18"/>
        <v>101</v>
      </c>
      <c r="O118" s="11">
        <f t="shared" si="20"/>
        <v>0.71015648972077328</v>
      </c>
      <c r="P118" s="6"/>
      <c r="R118" s="5"/>
    </row>
    <row r="119" spans="1:20" x14ac:dyDescent="0.25">
      <c r="A119" s="1">
        <v>33725</v>
      </c>
      <c r="B119" s="2">
        <v>1514</v>
      </c>
      <c r="C119" s="2"/>
      <c r="D119" s="2">
        <f>SUM(B$115:B119)</f>
        <v>6960</v>
      </c>
      <c r="E119" s="2">
        <f t="shared" si="15"/>
        <v>17552</v>
      </c>
      <c r="F119" s="2">
        <v>11293</v>
      </c>
      <c r="G119" s="3">
        <f t="shared" si="12"/>
        <v>-279</v>
      </c>
      <c r="H119" s="2">
        <f t="shared" si="13"/>
        <v>1793</v>
      </c>
      <c r="I119" s="2"/>
      <c r="J119" s="2">
        <f>SUM(H$115:H119)</f>
        <v>7102</v>
      </c>
      <c r="K119" s="2">
        <f t="shared" si="16"/>
        <v>16540</v>
      </c>
      <c r="L119" s="14">
        <f t="shared" si="19"/>
        <v>3.4581083540616842E-3</v>
      </c>
      <c r="M119" s="13">
        <f t="shared" si="17"/>
        <v>1.5035286897821409E-2</v>
      </c>
      <c r="N119" s="3">
        <f t="shared" si="18"/>
        <v>245</v>
      </c>
      <c r="O119" s="11">
        <f t="shared" si="20"/>
        <v>0.6827690447400242</v>
      </c>
      <c r="P119" s="6"/>
      <c r="R119" s="5"/>
    </row>
    <row r="120" spans="1:20" x14ac:dyDescent="0.25">
      <c r="A120" s="1">
        <v>33756</v>
      </c>
      <c r="B120" s="2">
        <v>1383</v>
      </c>
      <c r="C120" s="2">
        <f>SUM(B118:B120)</f>
        <v>4282</v>
      </c>
      <c r="D120" s="2">
        <f>SUM(B$115:B120)</f>
        <v>8343</v>
      </c>
      <c r="E120" s="2">
        <f t="shared" si="15"/>
        <v>17389</v>
      </c>
      <c r="F120" s="2">
        <v>10655</v>
      </c>
      <c r="G120" s="3">
        <f t="shared" si="12"/>
        <v>-638</v>
      </c>
      <c r="H120" s="2">
        <f t="shared" si="13"/>
        <v>2021</v>
      </c>
      <c r="I120" s="2">
        <f>SUM(H118:H120)</f>
        <v>5337</v>
      </c>
      <c r="J120" s="2">
        <f>SUM(H$115:H120)</f>
        <v>9123</v>
      </c>
      <c r="K120" s="2">
        <f t="shared" si="16"/>
        <v>16965</v>
      </c>
      <c r="L120" s="14">
        <f t="shared" si="19"/>
        <v>3.9522058823529438E-2</v>
      </c>
      <c r="M120" s="13">
        <f t="shared" si="17"/>
        <v>2.5695284159612974E-2</v>
      </c>
      <c r="N120" s="3">
        <f t="shared" si="18"/>
        <v>425</v>
      </c>
      <c r="O120" s="11">
        <f t="shared" si="20"/>
        <v>0.62805776598880048</v>
      </c>
      <c r="P120" s="6"/>
      <c r="R120" s="5"/>
    </row>
    <row r="121" spans="1:20" x14ac:dyDescent="0.25">
      <c r="A121" s="1">
        <v>33786</v>
      </c>
      <c r="B121" s="2">
        <v>1418</v>
      </c>
      <c r="C121" s="2"/>
      <c r="D121" s="2">
        <f>SUM(B$115:B121)</f>
        <v>9761</v>
      </c>
      <c r="E121" s="2">
        <f t="shared" si="15"/>
        <v>17467</v>
      </c>
      <c r="F121" s="2">
        <v>10682</v>
      </c>
      <c r="G121" s="3">
        <f t="shared" si="12"/>
        <v>27</v>
      </c>
      <c r="H121" s="2">
        <f t="shared" si="13"/>
        <v>1391</v>
      </c>
      <c r="I121" s="2"/>
      <c r="J121" s="2">
        <f>SUM(H$115:H121)</f>
        <v>10514</v>
      </c>
      <c r="K121" s="2">
        <f t="shared" si="16"/>
        <v>17074</v>
      </c>
      <c r="L121" s="14">
        <f t="shared" si="19"/>
        <v>4.1605661298194319E-2</v>
      </c>
      <c r="M121" s="13">
        <f t="shared" si="17"/>
        <v>6.4249926318891148E-3</v>
      </c>
      <c r="N121" s="3">
        <f t="shared" si="18"/>
        <v>109</v>
      </c>
      <c r="O121" s="11">
        <f t="shared" si="20"/>
        <v>0.62562961227597513</v>
      </c>
      <c r="P121" s="6"/>
      <c r="R121" s="5"/>
    </row>
    <row r="122" spans="1:20" x14ac:dyDescent="0.25">
      <c r="A122" s="1">
        <v>33817</v>
      </c>
      <c r="B122" s="2">
        <v>1493</v>
      </c>
      <c r="C122" s="2"/>
      <c r="D122" s="2">
        <f>SUM(B$115:B122)</f>
        <v>11254</v>
      </c>
      <c r="E122" s="2">
        <f t="shared" si="15"/>
        <v>17359</v>
      </c>
      <c r="F122" s="2">
        <v>10463</v>
      </c>
      <c r="G122" s="3">
        <f t="shared" si="12"/>
        <v>-219</v>
      </c>
      <c r="H122" s="2">
        <f t="shared" si="13"/>
        <v>1712</v>
      </c>
      <c r="I122" s="2"/>
      <c r="J122" s="2">
        <f>SUM(H$115:H122)</f>
        <v>12226</v>
      </c>
      <c r="K122" s="2">
        <f t="shared" si="16"/>
        <v>17096</v>
      </c>
      <c r="L122" s="14">
        <f t="shared" si="19"/>
        <v>5.6809049885640173E-2</v>
      </c>
      <c r="M122" s="13">
        <f t="shared" si="17"/>
        <v>1.2885088438561176E-3</v>
      </c>
      <c r="N122" s="3">
        <f t="shared" si="18"/>
        <v>22</v>
      </c>
      <c r="O122" s="11">
        <f t="shared" si="20"/>
        <v>0.61201450631726717</v>
      </c>
      <c r="P122" s="6"/>
      <c r="R122" s="5"/>
    </row>
    <row r="123" spans="1:20" x14ac:dyDescent="0.25">
      <c r="A123" s="1">
        <v>33848</v>
      </c>
      <c r="B123" s="2">
        <v>1360</v>
      </c>
      <c r="C123" s="2">
        <f>SUM(B121:B123)</f>
        <v>4271</v>
      </c>
      <c r="D123" s="2">
        <f>SUM(B$115:B123)</f>
        <v>12614</v>
      </c>
      <c r="E123" s="2">
        <f t="shared" si="15"/>
        <v>17039</v>
      </c>
      <c r="F123" s="2">
        <v>10468</v>
      </c>
      <c r="G123" s="3">
        <f t="shared" si="12"/>
        <v>5</v>
      </c>
      <c r="H123" s="2">
        <f t="shared" si="13"/>
        <v>1355</v>
      </c>
      <c r="I123" s="2">
        <f>SUM(H121:H123)</f>
        <v>4458</v>
      </c>
      <c r="J123" s="2">
        <f>SUM(H$115:H123)</f>
        <v>13581</v>
      </c>
      <c r="K123" s="2">
        <f t="shared" si="16"/>
        <v>17004</v>
      </c>
      <c r="L123" s="14">
        <f t="shared" si="19"/>
        <v>4.962962962962969E-2</v>
      </c>
      <c r="M123" s="13">
        <f t="shared" si="17"/>
        <v>-5.3813757604117551E-3</v>
      </c>
      <c r="N123" s="3">
        <f t="shared" si="18"/>
        <v>-92</v>
      </c>
      <c r="O123" s="11">
        <f t="shared" si="20"/>
        <v>0.6156198541519643</v>
      </c>
      <c r="P123" s="6"/>
      <c r="R123" s="5"/>
    </row>
    <row r="124" spans="1:20" x14ac:dyDescent="0.25">
      <c r="A124" s="1">
        <v>33878</v>
      </c>
      <c r="B124" s="2">
        <v>1610</v>
      </c>
      <c r="C124" s="2"/>
      <c r="D124" s="2">
        <f>SUM(B$115:B124)</f>
        <v>14224</v>
      </c>
      <c r="E124" s="2">
        <f t="shared" si="15"/>
        <v>17049</v>
      </c>
      <c r="F124" s="2">
        <v>10058</v>
      </c>
      <c r="G124" s="3">
        <f t="shared" si="12"/>
        <v>-410</v>
      </c>
      <c r="H124" s="2">
        <f t="shared" si="13"/>
        <v>2020</v>
      </c>
      <c r="I124" s="2"/>
      <c r="J124" s="2">
        <f>SUM(H$115:H124)</f>
        <v>15601</v>
      </c>
      <c r="K124" s="2">
        <f t="shared" si="16"/>
        <v>17502</v>
      </c>
      <c r="L124" s="14">
        <f t="shared" si="19"/>
        <v>6.8628648186591867E-2</v>
      </c>
      <c r="M124" s="13">
        <f t="shared" si="17"/>
        <v>2.9287226534932875E-2</v>
      </c>
      <c r="N124" s="3">
        <f t="shared" si="18"/>
        <v>498</v>
      </c>
      <c r="O124" s="11">
        <f t="shared" si="20"/>
        <v>0.57467717975088561</v>
      </c>
      <c r="P124" s="6"/>
      <c r="R124" s="5"/>
    </row>
    <row r="125" spans="1:20" x14ac:dyDescent="0.25">
      <c r="A125" s="1">
        <v>33909</v>
      </c>
      <c r="B125" s="2">
        <v>1186</v>
      </c>
      <c r="C125" s="2"/>
      <c r="D125" s="2">
        <f>SUM(B$115:B125)</f>
        <v>15410</v>
      </c>
      <c r="E125" s="2">
        <f t="shared" si="15"/>
        <v>16842</v>
      </c>
      <c r="F125" s="2">
        <v>10168</v>
      </c>
      <c r="G125" s="3">
        <f t="shared" si="12"/>
        <v>110</v>
      </c>
      <c r="H125" s="2">
        <f t="shared" si="13"/>
        <v>1076</v>
      </c>
      <c r="I125" s="2"/>
      <c r="J125" s="2">
        <f>SUM(H$115:H125)</f>
        <v>16677</v>
      </c>
      <c r="K125" s="2">
        <f t="shared" si="16"/>
        <v>16988</v>
      </c>
      <c r="L125" s="14">
        <f t="shared" si="19"/>
        <v>6.7559559084982013E-3</v>
      </c>
      <c r="M125" s="13">
        <f t="shared" si="17"/>
        <v>-2.9368072220317676E-2</v>
      </c>
      <c r="N125" s="3">
        <f t="shared" si="18"/>
        <v>-514</v>
      </c>
      <c r="O125" s="11">
        <f t="shared" si="20"/>
        <v>0.59854014598540151</v>
      </c>
      <c r="P125" s="6"/>
      <c r="R125" s="5"/>
    </row>
    <row r="126" spans="1:20" x14ac:dyDescent="0.25">
      <c r="A126" s="1">
        <v>33939</v>
      </c>
      <c r="B126" s="2">
        <v>1080</v>
      </c>
      <c r="C126" s="2">
        <f>SUM(B124:B126)</f>
        <v>3876</v>
      </c>
      <c r="D126" s="2">
        <f>SUM(B$115:B126)</f>
        <v>16490</v>
      </c>
      <c r="E126" s="4">
        <f t="shared" si="15"/>
        <v>16490</v>
      </c>
      <c r="F126" s="2">
        <v>10386</v>
      </c>
      <c r="G126" s="3">
        <f t="shared" si="12"/>
        <v>218</v>
      </c>
      <c r="H126" s="2">
        <f t="shared" si="13"/>
        <v>862</v>
      </c>
      <c r="I126" s="2">
        <f>SUM(H124:H126)</f>
        <v>3958</v>
      </c>
      <c r="J126" s="2">
        <f>SUM(H$115:H126)</f>
        <v>17539</v>
      </c>
      <c r="K126" s="4">
        <f t="shared" si="16"/>
        <v>17539</v>
      </c>
      <c r="L126" s="14">
        <f t="shared" si="19"/>
        <v>8.7285351187155191E-2</v>
      </c>
      <c r="M126" s="13">
        <f t="shared" si="17"/>
        <v>3.2434659759830398E-2</v>
      </c>
      <c r="N126" s="3">
        <f t="shared" si="18"/>
        <v>551</v>
      </c>
      <c r="O126" s="11">
        <f t="shared" si="20"/>
        <v>0.59216602999030732</v>
      </c>
      <c r="P126" s="6"/>
      <c r="R126" s="5"/>
    </row>
    <row r="127" spans="1:20" x14ac:dyDescent="0.25">
      <c r="A127" s="1">
        <v>33970</v>
      </c>
      <c r="B127" s="2">
        <v>885</v>
      </c>
      <c r="C127" s="2"/>
      <c r="D127" s="2">
        <f>B127</f>
        <v>885</v>
      </c>
      <c r="E127" s="2">
        <f t="shared" si="15"/>
        <v>16125</v>
      </c>
      <c r="F127" s="2">
        <v>11281</v>
      </c>
      <c r="G127" s="3">
        <f t="shared" si="12"/>
        <v>895</v>
      </c>
      <c r="H127" s="2">
        <f t="shared" si="13"/>
        <v>-10</v>
      </c>
      <c r="I127" s="2"/>
      <c r="J127" s="2">
        <f>H127</f>
        <v>-10</v>
      </c>
      <c r="K127" s="2">
        <f t="shared" si="16"/>
        <v>16566</v>
      </c>
      <c r="L127" s="14">
        <f t="shared" si="19"/>
        <v>1.7942730736143497E-2</v>
      </c>
      <c r="M127" s="13">
        <f t="shared" si="17"/>
        <v>-5.5476366953646106E-2</v>
      </c>
      <c r="N127" s="3">
        <f t="shared" si="18"/>
        <v>-973</v>
      </c>
      <c r="O127" s="11">
        <f t="shared" si="20"/>
        <v>0.68097307738741997</v>
      </c>
      <c r="P127" s="6">
        <v>1997</v>
      </c>
      <c r="R127" s="5"/>
      <c r="S127" s="3"/>
      <c r="T127" s="6"/>
    </row>
    <row r="128" spans="1:20" x14ac:dyDescent="0.25">
      <c r="A128" s="1">
        <v>34001</v>
      </c>
      <c r="B128" s="2">
        <v>1164</v>
      </c>
      <c r="C128" s="2"/>
      <c r="D128" s="2">
        <f>SUM(B$127:B128)</f>
        <v>2049</v>
      </c>
      <c r="E128" s="2">
        <f t="shared" si="15"/>
        <v>16022</v>
      </c>
      <c r="F128" s="2">
        <v>11134</v>
      </c>
      <c r="G128" s="3">
        <f t="shared" si="12"/>
        <v>-147</v>
      </c>
      <c r="H128" s="2">
        <f t="shared" si="13"/>
        <v>1311</v>
      </c>
      <c r="I128" s="2"/>
      <c r="J128" s="2">
        <f>SUM(H$127:H128)</f>
        <v>1301</v>
      </c>
      <c r="K128" s="2">
        <f t="shared" si="16"/>
        <v>16751</v>
      </c>
      <c r="L128" s="14">
        <f t="shared" si="19"/>
        <v>4.1016717419675608E-2</v>
      </c>
      <c r="M128" s="13">
        <f t="shared" si="17"/>
        <v>1.1167451406495221E-2</v>
      </c>
      <c r="N128" s="3">
        <f t="shared" si="18"/>
        <v>185</v>
      </c>
      <c r="O128" s="11">
        <f t="shared" si="20"/>
        <v>0.66467673571727059</v>
      </c>
      <c r="P128" s="6"/>
      <c r="R128" s="5"/>
    </row>
    <row r="129" spans="1:20" x14ac:dyDescent="0.25">
      <c r="A129" s="1">
        <v>34029</v>
      </c>
      <c r="B129" s="2">
        <v>1140</v>
      </c>
      <c r="C129" s="2">
        <f>SUM(B127:B129)</f>
        <v>3189</v>
      </c>
      <c r="D129" s="2">
        <f>SUM(B$127:B129)</f>
        <v>3189</v>
      </c>
      <c r="E129" s="2">
        <f t="shared" si="15"/>
        <v>15618</v>
      </c>
      <c r="F129" s="2">
        <v>10598</v>
      </c>
      <c r="G129" s="3">
        <f t="shared" si="12"/>
        <v>-536</v>
      </c>
      <c r="H129" s="2">
        <f t="shared" si="13"/>
        <v>1676</v>
      </c>
      <c r="I129" s="2">
        <f>SUM(H127:H129)</f>
        <v>2977</v>
      </c>
      <c r="J129" s="2">
        <f>SUM(H$127:H129)</f>
        <v>2977</v>
      </c>
      <c r="K129" s="2">
        <f t="shared" si="16"/>
        <v>16730</v>
      </c>
      <c r="L129" s="14">
        <f t="shared" si="19"/>
        <v>3.3098678522909708E-2</v>
      </c>
      <c r="M129" s="13">
        <f t="shared" si="17"/>
        <v>-1.253656498119482E-3</v>
      </c>
      <c r="N129" s="3">
        <f t="shared" si="18"/>
        <v>-21</v>
      </c>
      <c r="O129" s="11">
        <f t="shared" si="20"/>
        <v>0.63347280334728029</v>
      </c>
      <c r="P129" s="6"/>
      <c r="R129" s="5"/>
    </row>
    <row r="130" spans="1:20" x14ac:dyDescent="0.25">
      <c r="A130" s="1">
        <v>34060</v>
      </c>
      <c r="B130" s="2">
        <v>1424</v>
      </c>
      <c r="C130" s="2"/>
      <c r="D130" s="2">
        <f>SUM(B$127:B130)</f>
        <v>4613</v>
      </c>
      <c r="E130" s="2">
        <f t="shared" si="15"/>
        <v>15657</v>
      </c>
      <c r="F130" s="2">
        <v>9733</v>
      </c>
      <c r="G130" s="3">
        <f t="shared" si="12"/>
        <v>-865</v>
      </c>
      <c r="H130" s="2">
        <f t="shared" si="13"/>
        <v>2289</v>
      </c>
      <c r="I130" s="2"/>
      <c r="J130" s="2">
        <f>SUM(H$127:H130)</f>
        <v>5266</v>
      </c>
      <c r="K130" s="2">
        <f t="shared" si="16"/>
        <v>17496</v>
      </c>
      <c r="L130" s="14">
        <f t="shared" si="19"/>
        <v>7.3703590058300072E-2</v>
      </c>
      <c r="M130" s="13">
        <f t="shared" si="17"/>
        <v>4.5786013150029836E-2</v>
      </c>
      <c r="N130" s="3">
        <f t="shared" si="18"/>
        <v>766</v>
      </c>
      <c r="O130" s="11">
        <f t="shared" si="20"/>
        <v>0.55629858253315045</v>
      </c>
      <c r="P130" s="6"/>
      <c r="R130" s="5"/>
    </row>
    <row r="131" spans="1:20" x14ac:dyDescent="0.25">
      <c r="A131" s="1">
        <v>34090</v>
      </c>
      <c r="B131" s="2">
        <v>1330</v>
      </c>
      <c r="C131" s="2"/>
      <c r="D131" s="2">
        <f>SUM(B$127:B131)</f>
        <v>5943</v>
      </c>
      <c r="E131" s="2">
        <f t="shared" si="15"/>
        <v>15473</v>
      </c>
      <c r="F131" s="2">
        <v>10107</v>
      </c>
      <c r="G131" s="3">
        <f t="shared" si="12"/>
        <v>374</v>
      </c>
      <c r="H131" s="2">
        <f t="shared" si="13"/>
        <v>956</v>
      </c>
      <c r="I131" s="2"/>
      <c r="J131" s="2">
        <f>SUM(H$127:H131)</f>
        <v>6222</v>
      </c>
      <c r="K131" s="2">
        <f t="shared" si="16"/>
        <v>16659</v>
      </c>
      <c r="L131" s="14">
        <f t="shared" si="19"/>
        <v>7.1946795646915529E-3</v>
      </c>
      <c r="M131" s="13">
        <f t="shared" si="17"/>
        <v>-4.7839506172839497E-2</v>
      </c>
      <c r="N131" s="3">
        <f t="shared" si="18"/>
        <v>-837</v>
      </c>
      <c r="O131" s="11">
        <f t="shared" si="20"/>
        <v>0.60669908157752561</v>
      </c>
      <c r="P131" s="6"/>
      <c r="R131" s="5"/>
    </row>
    <row r="132" spans="1:20" x14ac:dyDescent="0.25">
      <c r="A132" s="1">
        <v>34121</v>
      </c>
      <c r="B132" s="2">
        <v>1309</v>
      </c>
      <c r="C132" s="2">
        <f>SUM(B130:B132)</f>
        <v>4063</v>
      </c>
      <c r="D132" s="2">
        <f>SUM(B$127:B132)</f>
        <v>7252</v>
      </c>
      <c r="E132" s="2">
        <f t="shared" si="15"/>
        <v>15399</v>
      </c>
      <c r="F132" s="2">
        <v>9340</v>
      </c>
      <c r="G132" s="3">
        <f t="shared" si="12"/>
        <v>-767</v>
      </c>
      <c r="H132" s="2">
        <f t="shared" si="13"/>
        <v>2076</v>
      </c>
      <c r="I132" s="2">
        <f>SUM(H130:H132)</f>
        <v>5321</v>
      </c>
      <c r="J132" s="2">
        <f>SUM(H$127:H132)</f>
        <v>8298</v>
      </c>
      <c r="K132" s="2">
        <f t="shared" si="16"/>
        <v>16714</v>
      </c>
      <c r="L132" s="14">
        <f t="shared" si="19"/>
        <v>-1.4795166519304459E-2</v>
      </c>
      <c r="M132" s="13">
        <f t="shared" si="17"/>
        <v>3.3015186986014022E-3</v>
      </c>
      <c r="N132" s="3">
        <f t="shared" si="18"/>
        <v>55</v>
      </c>
      <c r="O132" s="11">
        <f t="shared" si="20"/>
        <v>0.55881297116190021</v>
      </c>
      <c r="P132" s="6"/>
      <c r="R132" s="5"/>
    </row>
    <row r="133" spans="1:20" x14ac:dyDescent="0.25">
      <c r="A133" s="1">
        <v>34151</v>
      </c>
      <c r="B133" s="2">
        <v>1577</v>
      </c>
      <c r="C133" s="2"/>
      <c r="D133" s="2">
        <f>SUM(B$127:B133)</f>
        <v>8829</v>
      </c>
      <c r="E133" s="2">
        <f t="shared" si="15"/>
        <v>15558</v>
      </c>
      <c r="F133" s="2">
        <v>9274</v>
      </c>
      <c r="G133" s="3">
        <f t="shared" si="12"/>
        <v>-66</v>
      </c>
      <c r="H133" s="2">
        <f t="shared" si="13"/>
        <v>1643</v>
      </c>
      <c r="I133" s="2"/>
      <c r="J133" s="2">
        <f>SUM(H$127:H133)</f>
        <v>9941</v>
      </c>
      <c r="K133" s="2">
        <f t="shared" si="16"/>
        <v>16966</v>
      </c>
      <c r="L133" s="14">
        <f t="shared" si="19"/>
        <v>-6.3254070516575167E-3</v>
      </c>
      <c r="M133" s="13">
        <f t="shared" si="17"/>
        <v>1.5077180806509549E-2</v>
      </c>
      <c r="N133" s="3">
        <f t="shared" si="18"/>
        <v>252</v>
      </c>
      <c r="O133" s="11">
        <f t="shared" si="20"/>
        <v>0.54662265707886359</v>
      </c>
      <c r="P133" s="6"/>
      <c r="R133" s="5"/>
    </row>
    <row r="134" spans="1:20" x14ac:dyDescent="0.25">
      <c r="A134" s="1">
        <v>34182</v>
      </c>
      <c r="B134" s="2">
        <v>1901</v>
      </c>
      <c r="C134" s="2"/>
      <c r="D134" s="2">
        <f>SUM(B$127:B134)</f>
        <v>10730</v>
      </c>
      <c r="E134" s="2">
        <f t="shared" si="15"/>
        <v>15966</v>
      </c>
      <c r="F134" s="2">
        <v>9154</v>
      </c>
      <c r="G134" s="3">
        <f t="shared" si="12"/>
        <v>-120</v>
      </c>
      <c r="H134" s="2">
        <f t="shared" si="13"/>
        <v>2021</v>
      </c>
      <c r="I134" s="2"/>
      <c r="J134" s="2">
        <f>SUM(H$127:H134)</f>
        <v>11962</v>
      </c>
      <c r="K134" s="2">
        <f t="shared" si="16"/>
        <v>17275</v>
      </c>
      <c r="L134" s="14">
        <f t="shared" si="19"/>
        <v>1.0470285446888106E-2</v>
      </c>
      <c r="M134" s="13">
        <f t="shared" si="17"/>
        <v>1.8212896380997323E-2</v>
      </c>
      <c r="N134" s="3">
        <f t="shared" si="18"/>
        <v>309</v>
      </c>
      <c r="O134" s="11">
        <f t="shared" si="20"/>
        <v>0.52989869753979735</v>
      </c>
      <c r="P134" s="6"/>
      <c r="R134" s="5"/>
    </row>
    <row r="135" spans="1:20" x14ac:dyDescent="0.25">
      <c r="A135" s="1">
        <v>34213</v>
      </c>
      <c r="B135" s="2">
        <v>1738</v>
      </c>
      <c r="C135" s="2">
        <f>SUM(B133:B135)</f>
        <v>5216</v>
      </c>
      <c r="D135" s="2">
        <f>SUM(B$127:B135)</f>
        <v>12468</v>
      </c>
      <c r="E135" s="2">
        <f t="shared" si="15"/>
        <v>16344</v>
      </c>
      <c r="F135" s="2">
        <v>9762</v>
      </c>
      <c r="G135" s="3">
        <f t="shared" si="12"/>
        <v>608</v>
      </c>
      <c r="H135" s="2">
        <f t="shared" si="13"/>
        <v>1130</v>
      </c>
      <c r="I135" s="2">
        <f>SUM(H133:H135)</f>
        <v>4794</v>
      </c>
      <c r="J135" s="2">
        <f>SUM(H$127:H135)</f>
        <v>13092</v>
      </c>
      <c r="K135" s="2">
        <f t="shared" si="16"/>
        <v>17050</v>
      </c>
      <c r="L135" s="14">
        <f t="shared" si="19"/>
        <v>2.7052458245118149E-3</v>
      </c>
      <c r="M135" s="13">
        <f t="shared" si="17"/>
        <v>-1.3024602026049159E-2</v>
      </c>
      <c r="N135" s="3">
        <f t="shared" si="18"/>
        <v>-225</v>
      </c>
      <c r="O135" s="11">
        <f t="shared" si="20"/>
        <v>0.5725513196480938</v>
      </c>
      <c r="P135" s="6"/>
      <c r="R135" s="5"/>
    </row>
    <row r="136" spans="1:20" x14ac:dyDescent="0.25">
      <c r="A136" s="1">
        <v>34243</v>
      </c>
      <c r="B136" s="2">
        <v>1787</v>
      </c>
      <c r="C136" s="2"/>
      <c r="D136" s="2">
        <f>SUM(B$127:B136)</f>
        <v>14255</v>
      </c>
      <c r="E136" s="2">
        <f t="shared" si="15"/>
        <v>16521</v>
      </c>
      <c r="F136" s="2">
        <v>9245</v>
      </c>
      <c r="G136" s="3">
        <f t="shared" ref="G136:G170" si="21">F136-F135</f>
        <v>-517</v>
      </c>
      <c r="H136" s="2">
        <f t="shared" si="13"/>
        <v>2304</v>
      </c>
      <c r="I136" s="2"/>
      <c r="J136" s="2">
        <f>SUM(H$127:H136)</f>
        <v>15396</v>
      </c>
      <c r="K136" s="2">
        <f t="shared" si="16"/>
        <v>17334</v>
      </c>
      <c r="L136" s="14">
        <f t="shared" si="19"/>
        <v>-9.5989029825163108E-3</v>
      </c>
      <c r="M136" s="13">
        <f t="shared" si="17"/>
        <v>1.6656891495601123E-2</v>
      </c>
      <c r="N136" s="3">
        <f t="shared" si="18"/>
        <v>284</v>
      </c>
      <c r="O136" s="11">
        <f t="shared" si="20"/>
        <v>0.53334487135110187</v>
      </c>
      <c r="P136" s="6"/>
      <c r="R136" s="5"/>
    </row>
    <row r="137" spans="1:20" x14ac:dyDescent="0.25">
      <c r="A137" s="1">
        <v>34274</v>
      </c>
      <c r="B137" s="2">
        <v>1358</v>
      </c>
      <c r="C137" s="2"/>
      <c r="D137" s="2">
        <f>SUM(B$127:B137)</f>
        <v>15613</v>
      </c>
      <c r="E137" s="2">
        <f t="shared" si="15"/>
        <v>16693</v>
      </c>
      <c r="F137" s="2">
        <v>9562</v>
      </c>
      <c r="G137" s="3">
        <f t="shared" si="21"/>
        <v>317</v>
      </c>
      <c r="H137" s="2">
        <f t="shared" ref="H137:H183" si="22">B137-G137</f>
        <v>1041</v>
      </c>
      <c r="I137" s="2"/>
      <c r="J137" s="2">
        <f>SUM(H$127:H137)</f>
        <v>16437</v>
      </c>
      <c r="K137" s="2">
        <f t="shared" si="16"/>
        <v>17299</v>
      </c>
      <c r="L137" s="14">
        <f t="shared" si="19"/>
        <v>1.8307040263715546E-2</v>
      </c>
      <c r="M137" s="13">
        <f t="shared" si="17"/>
        <v>-2.0191531094957416E-3</v>
      </c>
      <c r="N137" s="3">
        <f t="shared" si="18"/>
        <v>-35</v>
      </c>
      <c r="O137" s="11">
        <f t="shared" si="20"/>
        <v>0.55274871379848545</v>
      </c>
      <c r="P137" s="6"/>
      <c r="R137" s="5"/>
    </row>
    <row r="138" spans="1:20" x14ac:dyDescent="0.25">
      <c r="A138" s="1">
        <v>34304</v>
      </c>
      <c r="B138" s="2">
        <v>1575</v>
      </c>
      <c r="C138" s="2">
        <f>SUM(B136:B138)</f>
        <v>4720</v>
      </c>
      <c r="D138" s="2">
        <f>SUM(B$127:B138)</f>
        <v>17188</v>
      </c>
      <c r="E138" s="4">
        <f t="shared" si="15"/>
        <v>17188</v>
      </c>
      <c r="F138" s="2">
        <v>10135</v>
      </c>
      <c r="G138" s="3">
        <f t="shared" si="21"/>
        <v>573</v>
      </c>
      <c r="H138" s="2">
        <f t="shared" si="22"/>
        <v>1002</v>
      </c>
      <c r="I138" s="2">
        <f>SUM(H136:H138)</f>
        <v>4347</v>
      </c>
      <c r="J138" s="2">
        <f>SUM(H$127:H138)</f>
        <v>17439</v>
      </c>
      <c r="K138" s="4">
        <f t="shared" si="16"/>
        <v>17439</v>
      </c>
      <c r="L138" s="14">
        <f t="shared" si="19"/>
        <v>-5.7015793374765034E-3</v>
      </c>
      <c r="M138" s="13">
        <f t="shared" si="17"/>
        <v>8.0929533499045636E-3</v>
      </c>
      <c r="N138" s="3">
        <f t="shared" si="18"/>
        <v>140</v>
      </c>
      <c r="O138" s="11">
        <f t="shared" si="20"/>
        <v>0.58116864499111187</v>
      </c>
      <c r="P138" s="6"/>
      <c r="R138" s="5"/>
    </row>
    <row r="139" spans="1:20" x14ac:dyDescent="0.25">
      <c r="A139" s="1">
        <v>34335</v>
      </c>
      <c r="B139" s="2">
        <v>1363</v>
      </c>
      <c r="C139" s="2"/>
      <c r="D139" s="2">
        <f>B139</f>
        <v>1363</v>
      </c>
      <c r="E139" s="2">
        <f t="shared" si="15"/>
        <v>17666</v>
      </c>
      <c r="F139" s="2">
        <v>10283</v>
      </c>
      <c r="G139" s="3">
        <f t="shared" si="21"/>
        <v>148</v>
      </c>
      <c r="H139" s="2">
        <f t="shared" si="22"/>
        <v>1215</v>
      </c>
      <c r="I139" s="2"/>
      <c r="J139" s="2">
        <f>H139</f>
        <v>1215</v>
      </c>
      <c r="K139" s="2">
        <f t="shared" si="16"/>
        <v>18664</v>
      </c>
      <c r="L139" s="14">
        <f t="shared" si="19"/>
        <v>0.12664493540987576</v>
      </c>
      <c r="M139" s="13">
        <f t="shared" si="17"/>
        <v>7.0244853489305648E-2</v>
      </c>
      <c r="N139" s="3">
        <f t="shared" si="18"/>
        <v>1225</v>
      </c>
      <c r="O139" s="11">
        <f t="shared" si="20"/>
        <v>0.55095370767252461</v>
      </c>
      <c r="P139" s="6">
        <v>1998</v>
      </c>
      <c r="R139" s="5"/>
      <c r="S139" s="3"/>
      <c r="T139" s="6"/>
    </row>
    <row r="140" spans="1:20" x14ac:dyDescent="0.25">
      <c r="A140" s="1">
        <v>34366</v>
      </c>
      <c r="B140" s="2">
        <v>1438</v>
      </c>
      <c r="C140" s="2"/>
      <c r="D140" s="2">
        <f>SUM(B$139:B140)</f>
        <v>2801</v>
      </c>
      <c r="E140" s="2">
        <f t="shared" si="15"/>
        <v>17940</v>
      </c>
      <c r="F140" s="2">
        <v>10340</v>
      </c>
      <c r="G140" s="3">
        <f t="shared" si="21"/>
        <v>57</v>
      </c>
      <c r="H140" s="2">
        <f t="shared" si="22"/>
        <v>1381</v>
      </c>
      <c r="I140" s="2"/>
      <c r="J140" s="2">
        <f>SUM(H$139:H140)</f>
        <v>2596</v>
      </c>
      <c r="K140" s="2">
        <f t="shared" si="16"/>
        <v>18734</v>
      </c>
      <c r="L140" s="14">
        <f t="shared" si="19"/>
        <v>0.11838099217957132</v>
      </c>
      <c r="M140" s="13">
        <f t="shared" si="17"/>
        <v>3.7505357908271808E-3</v>
      </c>
      <c r="N140" s="3">
        <f t="shared" si="18"/>
        <v>70</v>
      </c>
      <c r="O140" s="11">
        <f t="shared" si="20"/>
        <v>0.55193765346428958</v>
      </c>
      <c r="P140" s="6"/>
      <c r="R140" s="5"/>
    </row>
    <row r="141" spans="1:20" x14ac:dyDescent="0.25">
      <c r="A141" s="1">
        <v>34394</v>
      </c>
      <c r="B141" s="2">
        <v>1556</v>
      </c>
      <c r="C141" s="2">
        <f>SUM(B139:B141)</f>
        <v>4357</v>
      </c>
      <c r="D141" s="2">
        <f>SUM(B$139:B141)</f>
        <v>4357</v>
      </c>
      <c r="E141" s="2">
        <f t="shared" si="15"/>
        <v>18356</v>
      </c>
      <c r="F141" s="2">
        <v>10018</v>
      </c>
      <c r="G141" s="3">
        <f t="shared" si="21"/>
        <v>-322</v>
      </c>
      <c r="H141" s="2">
        <f t="shared" si="22"/>
        <v>1878</v>
      </c>
      <c r="I141" s="2">
        <f>SUM(H139:H141)</f>
        <v>4474</v>
      </c>
      <c r="J141" s="2">
        <f>SUM(H$139:H141)</f>
        <v>4474</v>
      </c>
      <c r="K141" s="2">
        <f t="shared" si="16"/>
        <v>18936</v>
      </c>
      <c r="L141" s="14">
        <f t="shared" si="19"/>
        <v>0.13185893604303645</v>
      </c>
      <c r="M141" s="13">
        <f t="shared" si="17"/>
        <v>1.0782534429379709E-2</v>
      </c>
      <c r="N141" s="3">
        <f t="shared" si="18"/>
        <v>202</v>
      </c>
      <c r="O141" s="11">
        <f t="shared" si="20"/>
        <v>0.52904520490071816</v>
      </c>
      <c r="P141" s="6"/>
      <c r="R141" s="5"/>
    </row>
    <row r="142" spans="1:20" x14ac:dyDescent="0.25">
      <c r="A142" s="1">
        <v>34425</v>
      </c>
      <c r="B142" s="2">
        <v>1653</v>
      </c>
      <c r="C142" s="2"/>
      <c r="D142" s="2">
        <f>SUM(B$139:B142)</f>
        <v>6010</v>
      </c>
      <c r="E142" s="2">
        <f t="shared" si="15"/>
        <v>18585</v>
      </c>
      <c r="F142" s="2">
        <v>10220</v>
      </c>
      <c r="G142" s="3">
        <f t="shared" si="21"/>
        <v>202</v>
      </c>
      <c r="H142" s="2">
        <f t="shared" si="22"/>
        <v>1451</v>
      </c>
      <c r="I142" s="2"/>
      <c r="J142" s="2">
        <f>SUM(H$139:H142)</f>
        <v>5925</v>
      </c>
      <c r="K142" s="2">
        <f t="shared" si="16"/>
        <v>18098</v>
      </c>
      <c r="L142" s="14">
        <f t="shared" si="19"/>
        <v>3.4407864654778297E-2</v>
      </c>
      <c r="M142" s="13">
        <f t="shared" si="17"/>
        <v>-4.4254330376003348E-2</v>
      </c>
      <c r="N142" s="3">
        <f t="shared" si="18"/>
        <v>-838</v>
      </c>
      <c r="O142" s="11">
        <f t="shared" si="20"/>
        <v>0.56470328213062215</v>
      </c>
      <c r="P142" s="6"/>
      <c r="R142" s="5"/>
    </row>
    <row r="143" spans="1:20" x14ac:dyDescent="0.25">
      <c r="A143" s="1">
        <v>34455</v>
      </c>
      <c r="B143" s="2">
        <v>1487</v>
      </c>
      <c r="C143" s="2"/>
      <c r="D143" s="2">
        <f>SUM(B$139:B143)</f>
        <v>7497</v>
      </c>
      <c r="E143" s="2">
        <f t="shared" si="15"/>
        <v>18742</v>
      </c>
      <c r="F143" s="2">
        <v>10182</v>
      </c>
      <c r="G143" s="3">
        <f t="shared" si="21"/>
        <v>-38</v>
      </c>
      <c r="H143" s="2">
        <f t="shared" si="22"/>
        <v>1525</v>
      </c>
      <c r="I143" s="2"/>
      <c r="J143" s="2">
        <f>SUM(H$139:H143)</f>
        <v>7450</v>
      </c>
      <c r="K143" s="2">
        <f t="shared" si="16"/>
        <v>18667</v>
      </c>
      <c r="L143" s="14">
        <f t="shared" si="19"/>
        <v>0.12053544630530033</v>
      </c>
      <c r="M143" s="13">
        <f t="shared" si="17"/>
        <v>3.1439938114708799E-2</v>
      </c>
      <c r="N143" s="3">
        <f t="shared" si="18"/>
        <v>569</v>
      </c>
      <c r="O143" s="11">
        <f t="shared" si="20"/>
        <v>0.54545454545454541</v>
      </c>
      <c r="P143" s="6"/>
      <c r="R143" s="5"/>
    </row>
    <row r="144" spans="1:20" x14ac:dyDescent="0.25">
      <c r="A144" s="1">
        <v>34486</v>
      </c>
      <c r="B144" s="2">
        <v>1746</v>
      </c>
      <c r="C144" s="2">
        <f>SUM(B142:B144)</f>
        <v>4886</v>
      </c>
      <c r="D144" s="2">
        <f>SUM(B$139:B144)</f>
        <v>9243</v>
      </c>
      <c r="E144" s="2">
        <f t="shared" si="15"/>
        <v>19179</v>
      </c>
      <c r="F144" s="2">
        <v>10244</v>
      </c>
      <c r="G144" s="3">
        <f t="shared" si="21"/>
        <v>62</v>
      </c>
      <c r="H144" s="2">
        <f t="shared" si="22"/>
        <v>1684</v>
      </c>
      <c r="I144" s="2">
        <f>SUM(H142:H144)</f>
        <v>4660</v>
      </c>
      <c r="J144" s="2">
        <f>SUM(H$139:H144)</f>
        <v>9134</v>
      </c>
      <c r="K144" s="2">
        <f t="shared" si="16"/>
        <v>18275</v>
      </c>
      <c r="L144" s="14">
        <f t="shared" si="19"/>
        <v>9.3394758884767226E-2</v>
      </c>
      <c r="M144" s="13">
        <f t="shared" si="17"/>
        <v>-2.0999625006696276E-2</v>
      </c>
      <c r="N144" s="3">
        <f t="shared" si="18"/>
        <v>-392</v>
      </c>
      <c r="O144" s="11">
        <f t="shared" si="20"/>
        <v>0.56054719562243505</v>
      </c>
      <c r="P144" s="6"/>
      <c r="R144" s="5"/>
    </row>
    <row r="145" spans="1:20" x14ac:dyDescent="0.25">
      <c r="A145" s="1">
        <v>34516</v>
      </c>
      <c r="B145" s="2">
        <v>1752</v>
      </c>
      <c r="C145" s="2"/>
      <c r="D145" s="2">
        <f>SUM(B$139:B145)</f>
        <v>10995</v>
      </c>
      <c r="E145" s="2">
        <f t="shared" si="15"/>
        <v>19354</v>
      </c>
      <c r="F145" s="2">
        <v>10273</v>
      </c>
      <c r="G145" s="3">
        <f t="shared" si="21"/>
        <v>29</v>
      </c>
      <c r="H145" s="2">
        <f t="shared" si="22"/>
        <v>1723</v>
      </c>
      <c r="I145" s="2"/>
      <c r="J145" s="2">
        <f>SUM(H$139:H145)</f>
        <v>10857</v>
      </c>
      <c r="K145" s="2">
        <f t="shared" si="16"/>
        <v>18355</v>
      </c>
      <c r="L145" s="14">
        <f t="shared" si="19"/>
        <v>8.1869621596133424E-2</v>
      </c>
      <c r="M145" s="13">
        <f t="shared" si="17"/>
        <v>4.3775649794801641E-3</v>
      </c>
      <c r="N145" s="3">
        <f t="shared" si="18"/>
        <v>80</v>
      </c>
      <c r="O145" s="11">
        <f t="shared" si="20"/>
        <v>0.55968400980659216</v>
      </c>
      <c r="P145" s="6"/>
      <c r="R145" s="5"/>
    </row>
    <row r="146" spans="1:20" x14ac:dyDescent="0.25">
      <c r="A146" s="1">
        <v>34547</v>
      </c>
      <c r="B146" s="2">
        <v>1799</v>
      </c>
      <c r="C146" s="2"/>
      <c r="D146" s="2">
        <f>SUM(B$139:B146)</f>
        <v>12794</v>
      </c>
      <c r="E146" s="2">
        <f t="shared" si="15"/>
        <v>19252</v>
      </c>
      <c r="F146" s="2">
        <v>10568</v>
      </c>
      <c r="G146" s="3">
        <f t="shared" si="21"/>
        <v>295</v>
      </c>
      <c r="H146" s="2">
        <f t="shared" si="22"/>
        <v>1504</v>
      </c>
      <c r="I146" s="2"/>
      <c r="J146" s="2">
        <f>SUM(H$139:H146)</f>
        <v>12361</v>
      </c>
      <c r="K146" s="2">
        <f t="shared" si="16"/>
        <v>17838</v>
      </c>
      <c r="L146" s="14">
        <f t="shared" si="19"/>
        <v>3.2590448625180901E-2</v>
      </c>
      <c r="M146" s="13">
        <f t="shared" si="17"/>
        <v>-2.8166712067556499E-2</v>
      </c>
      <c r="N146" s="3">
        <f t="shared" si="18"/>
        <v>-517</v>
      </c>
      <c r="O146" s="11">
        <f t="shared" ref="O146:O177" si="23">F146/K146</f>
        <v>0.59244309900213032</v>
      </c>
      <c r="P146" s="6"/>
      <c r="R146" s="5"/>
    </row>
    <row r="147" spans="1:20" x14ac:dyDescent="0.25">
      <c r="A147" s="1">
        <v>34578</v>
      </c>
      <c r="B147" s="2">
        <v>1954</v>
      </c>
      <c r="C147" s="2">
        <f>SUM(B145:B147)</f>
        <v>5505</v>
      </c>
      <c r="D147" s="2">
        <f>SUM(B$139:B147)</f>
        <v>14748</v>
      </c>
      <c r="E147" s="2">
        <f t="shared" si="15"/>
        <v>19468</v>
      </c>
      <c r="F147" s="2">
        <v>11264</v>
      </c>
      <c r="G147" s="3">
        <f t="shared" si="21"/>
        <v>696</v>
      </c>
      <c r="H147" s="2">
        <f t="shared" si="22"/>
        <v>1258</v>
      </c>
      <c r="I147" s="2">
        <f>SUM(H145:H147)</f>
        <v>4485</v>
      </c>
      <c r="J147" s="2">
        <f>SUM(H$139:H147)</f>
        <v>13619</v>
      </c>
      <c r="K147" s="2">
        <f t="shared" si="16"/>
        <v>17966</v>
      </c>
      <c r="L147" s="14">
        <f t="shared" si="19"/>
        <v>5.3724340175953067E-2</v>
      </c>
      <c r="M147" s="13">
        <f t="shared" si="17"/>
        <v>7.1756923421908425E-3</v>
      </c>
      <c r="N147" s="3">
        <f t="shared" si="18"/>
        <v>128</v>
      </c>
      <c r="O147" s="11">
        <f t="shared" si="23"/>
        <v>0.62696203940777018</v>
      </c>
      <c r="P147" s="6"/>
      <c r="R147" s="5"/>
    </row>
    <row r="148" spans="1:20" x14ac:dyDescent="0.25">
      <c r="A148" s="1">
        <v>34608</v>
      </c>
      <c r="B148" s="2">
        <v>1938</v>
      </c>
      <c r="C148" s="2"/>
      <c r="D148" s="2">
        <f>SUM(B$139:B148)</f>
        <v>16686</v>
      </c>
      <c r="E148" s="2">
        <f t="shared" ref="E148:E196" si="24">SUM(B137:B148)</f>
        <v>19619</v>
      </c>
      <c r="F148" s="2">
        <v>11798</v>
      </c>
      <c r="G148" s="3">
        <f t="shared" si="21"/>
        <v>534</v>
      </c>
      <c r="H148" s="2">
        <f t="shared" si="22"/>
        <v>1404</v>
      </c>
      <c r="I148" s="2"/>
      <c r="J148" s="2">
        <f>SUM(H$139:H148)</f>
        <v>15023</v>
      </c>
      <c r="K148" s="2">
        <f t="shared" ref="K148:K183" si="25">SUM(H137:H148)</f>
        <v>17066</v>
      </c>
      <c r="L148" s="14">
        <f t="shared" si="19"/>
        <v>-1.5460943809853522E-2</v>
      </c>
      <c r="M148" s="13">
        <f t="shared" ref="M148:M193" si="26">K148/K147-1</f>
        <v>-5.009462317711233E-2</v>
      </c>
      <c r="N148" s="3">
        <f t="shared" ref="N148:N193" si="27">K148-K147</f>
        <v>-900</v>
      </c>
      <c r="O148" s="11">
        <f t="shared" si="23"/>
        <v>0.6913160670338685</v>
      </c>
      <c r="P148" s="6"/>
      <c r="R148" s="5"/>
    </row>
    <row r="149" spans="1:20" x14ac:dyDescent="0.25">
      <c r="A149" s="1">
        <v>34639</v>
      </c>
      <c r="B149" s="2">
        <v>1664</v>
      </c>
      <c r="C149" s="2"/>
      <c r="D149" s="2">
        <f>SUM(B$139:B149)</f>
        <v>18350</v>
      </c>
      <c r="E149" s="2">
        <f t="shared" si="24"/>
        <v>19925</v>
      </c>
      <c r="F149" s="2">
        <v>12715</v>
      </c>
      <c r="G149" s="3">
        <f t="shared" si="21"/>
        <v>917</v>
      </c>
      <c r="H149" s="2">
        <f t="shared" si="22"/>
        <v>747</v>
      </c>
      <c r="I149" s="2"/>
      <c r="J149" s="2">
        <f>SUM(H$139:H149)</f>
        <v>15770</v>
      </c>
      <c r="K149" s="2">
        <f t="shared" si="25"/>
        <v>16772</v>
      </c>
      <c r="L149" s="14">
        <f t="shared" si="19"/>
        <v>-3.046418868142664E-2</v>
      </c>
      <c r="M149" s="13">
        <f t="shared" si="26"/>
        <v>-1.7227235438884381E-2</v>
      </c>
      <c r="N149" s="3">
        <f t="shared" si="27"/>
        <v>-294</v>
      </c>
      <c r="O149" s="11">
        <f t="shared" si="23"/>
        <v>0.75810875268304312</v>
      </c>
      <c r="P149" s="6"/>
      <c r="R149" s="5"/>
    </row>
    <row r="150" spans="1:20" x14ac:dyDescent="0.25">
      <c r="A150" s="1">
        <v>34669</v>
      </c>
      <c r="B150" s="2">
        <v>1749</v>
      </c>
      <c r="C150" s="2">
        <f>SUM(B148:B150)</f>
        <v>5351</v>
      </c>
      <c r="D150" s="2">
        <f>SUM(B$139:B150)</f>
        <v>20099</v>
      </c>
      <c r="E150" s="4">
        <f t="shared" si="24"/>
        <v>20099</v>
      </c>
      <c r="F150" s="2">
        <v>13284</v>
      </c>
      <c r="G150" s="3">
        <f t="shared" si="21"/>
        <v>569</v>
      </c>
      <c r="H150" s="2">
        <f t="shared" si="22"/>
        <v>1180</v>
      </c>
      <c r="I150" s="2">
        <f>SUM(H148:H150)</f>
        <v>3331</v>
      </c>
      <c r="J150" s="2">
        <f>SUM(H$139:H150)</f>
        <v>16950</v>
      </c>
      <c r="K150" s="4">
        <f t="shared" si="25"/>
        <v>16950</v>
      </c>
      <c r="L150" s="14">
        <f t="shared" si="19"/>
        <v>-2.8040598658179983E-2</v>
      </c>
      <c r="M150" s="13">
        <f t="shared" si="26"/>
        <v>1.0612926305747727E-2</v>
      </c>
      <c r="N150" s="3">
        <f t="shared" si="27"/>
        <v>178</v>
      </c>
      <c r="O150" s="11">
        <f t="shared" si="23"/>
        <v>0.78371681415929206</v>
      </c>
      <c r="P150" s="6"/>
      <c r="R150" s="5"/>
    </row>
    <row r="151" spans="1:20" x14ac:dyDescent="0.25">
      <c r="A151" s="1">
        <v>34700</v>
      </c>
      <c r="B151" s="2">
        <v>1507</v>
      </c>
      <c r="C151" s="2"/>
      <c r="D151" s="2">
        <f>B151</f>
        <v>1507</v>
      </c>
      <c r="E151" s="2">
        <f t="shared" si="24"/>
        <v>20243</v>
      </c>
      <c r="F151" s="2">
        <v>13549</v>
      </c>
      <c r="G151" s="3">
        <f t="shared" si="21"/>
        <v>265</v>
      </c>
      <c r="H151" s="2">
        <f t="shared" si="22"/>
        <v>1242</v>
      </c>
      <c r="I151" s="2"/>
      <c r="J151" s="2">
        <f>H151</f>
        <v>1242</v>
      </c>
      <c r="K151" s="2">
        <f t="shared" si="25"/>
        <v>16977</v>
      </c>
      <c r="L151" s="14">
        <f t="shared" si="19"/>
        <v>-9.0387912558936967E-2</v>
      </c>
      <c r="M151" s="13">
        <f t="shared" si="26"/>
        <v>1.5929203539823966E-3</v>
      </c>
      <c r="N151" s="3">
        <f t="shared" si="27"/>
        <v>27</v>
      </c>
      <c r="O151" s="11">
        <f t="shared" si="23"/>
        <v>0.79807975496259642</v>
      </c>
      <c r="P151" s="6">
        <v>1999</v>
      </c>
      <c r="R151" s="5"/>
      <c r="S151" s="3"/>
      <c r="T151" s="6"/>
    </row>
    <row r="152" spans="1:20" x14ac:dyDescent="0.25">
      <c r="A152" s="1">
        <v>34731</v>
      </c>
      <c r="B152" s="2">
        <v>1597</v>
      </c>
      <c r="C152" s="2"/>
      <c r="D152" s="2">
        <f>SUM(B$151:B152)</f>
        <v>3104</v>
      </c>
      <c r="E152" s="2">
        <f t="shared" si="24"/>
        <v>20402</v>
      </c>
      <c r="F152" s="2">
        <v>13519</v>
      </c>
      <c r="G152" s="3">
        <f t="shared" si="21"/>
        <v>-30</v>
      </c>
      <c r="H152" s="2">
        <f t="shared" si="22"/>
        <v>1627</v>
      </c>
      <c r="I152" s="2"/>
      <c r="J152" s="2">
        <f>SUM(H$151:H152)</f>
        <v>2869</v>
      </c>
      <c r="K152" s="2">
        <f t="shared" si="25"/>
        <v>17223</v>
      </c>
      <c r="L152" s="14">
        <f t="shared" si="19"/>
        <v>-8.0655492687092933E-2</v>
      </c>
      <c r="M152" s="13">
        <f t="shared" si="26"/>
        <v>1.4490192613535902E-2</v>
      </c>
      <c r="N152" s="3">
        <f t="shared" si="27"/>
        <v>246</v>
      </c>
      <c r="O152" s="11">
        <f t="shared" si="23"/>
        <v>0.78493874470185221</v>
      </c>
      <c r="P152" s="6"/>
      <c r="R152" s="5"/>
    </row>
    <row r="153" spans="1:20" x14ac:dyDescent="0.25">
      <c r="A153" s="1">
        <v>34759</v>
      </c>
      <c r="B153" s="2">
        <v>1854</v>
      </c>
      <c r="C153" s="2">
        <f>SUM(B151:B153)</f>
        <v>4958</v>
      </c>
      <c r="D153" s="2">
        <f>SUM(B$151:B153)</f>
        <v>4958</v>
      </c>
      <c r="E153" s="2">
        <f t="shared" si="24"/>
        <v>20700</v>
      </c>
      <c r="F153" s="2">
        <v>13633</v>
      </c>
      <c r="G153" s="3">
        <f t="shared" si="21"/>
        <v>114</v>
      </c>
      <c r="H153" s="2">
        <f t="shared" si="22"/>
        <v>1740</v>
      </c>
      <c r="I153" s="2">
        <f>SUM(H151:H153)</f>
        <v>4609</v>
      </c>
      <c r="J153" s="2">
        <f>SUM(H$151:H153)</f>
        <v>4609</v>
      </c>
      <c r="K153" s="2">
        <f t="shared" si="25"/>
        <v>17085</v>
      </c>
      <c r="L153" s="14">
        <f t="shared" si="19"/>
        <v>-9.7750316856780706E-2</v>
      </c>
      <c r="M153" s="13">
        <f t="shared" si="26"/>
        <v>-8.0125413690994574E-3</v>
      </c>
      <c r="N153" s="3">
        <f t="shared" si="27"/>
        <v>-138</v>
      </c>
      <c r="O153" s="11">
        <f t="shared" si="23"/>
        <v>0.79795141937371961</v>
      </c>
      <c r="P153" s="6"/>
      <c r="R153" s="5"/>
    </row>
    <row r="154" spans="1:20" x14ac:dyDescent="0.25">
      <c r="A154" s="1">
        <v>34790</v>
      </c>
      <c r="B154" s="2">
        <v>1320</v>
      </c>
      <c r="C154" s="2"/>
      <c r="D154" s="2">
        <f>SUM(B$151:B154)</f>
        <v>6278</v>
      </c>
      <c r="E154" s="2">
        <f t="shared" si="24"/>
        <v>20367</v>
      </c>
      <c r="F154" s="2">
        <v>13511</v>
      </c>
      <c r="G154" s="3">
        <f t="shared" si="21"/>
        <v>-122</v>
      </c>
      <c r="H154" s="2">
        <f t="shared" si="22"/>
        <v>1442</v>
      </c>
      <c r="I154" s="2"/>
      <c r="J154" s="2">
        <f>SUM(H$151:H154)</f>
        <v>6051</v>
      </c>
      <c r="K154" s="2">
        <f t="shared" si="25"/>
        <v>17076</v>
      </c>
      <c r="L154" s="14">
        <f t="shared" si="19"/>
        <v>-5.6470328213062193E-2</v>
      </c>
      <c r="M154" s="13">
        <f t="shared" si="26"/>
        <v>-5.2677787532928733E-4</v>
      </c>
      <c r="N154" s="3">
        <f t="shared" si="27"/>
        <v>-9</v>
      </c>
      <c r="O154" s="11">
        <f t="shared" si="23"/>
        <v>0.79122745373623804</v>
      </c>
      <c r="P154" s="6"/>
      <c r="R154" s="5"/>
    </row>
    <row r="155" spans="1:20" x14ac:dyDescent="0.25">
      <c r="A155" s="1">
        <v>34820</v>
      </c>
      <c r="B155" s="2">
        <v>1267</v>
      </c>
      <c r="C155" s="2"/>
      <c r="D155" s="2">
        <f>SUM(B$151:B155)</f>
        <v>7545</v>
      </c>
      <c r="E155" s="2">
        <f t="shared" si="24"/>
        <v>20147</v>
      </c>
      <c r="F155" s="2">
        <v>13750</v>
      </c>
      <c r="G155" s="3">
        <f t="shared" si="21"/>
        <v>239</v>
      </c>
      <c r="H155" s="2">
        <f t="shared" si="22"/>
        <v>1028</v>
      </c>
      <c r="I155" s="2"/>
      <c r="J155" s="2">
        <f>SUM(H$151:H155)</f>
        <v>7079</v>
      </c>
      <c r="K155" s="2">
        <f t="shared" si="25"/>
        <v>16579</v>
      </c>
      <c r="L155" s="14">
        <f t="shared" si="19"/>
        <v>-0.11185514544383135</v>
      </c>
      <c r="M155" s="13">
        <f t="shared" si="26"/>
        <v>-2.9105176856406678E-2</v>
      </c>
      <c r="N155" s="3">
        <f t="shared" si="27"/>
        <v>-497</v>
      </c>
      <c r="O155" s="11">
        <f t="shared" si="23"/>
        <v>0.82936244646842394</v>
      </c>
      <c r="P155" s="6"/>
      <c r="R155" s="5"/>
    </row>
    <row r="156" spans="1:20" x14ac:dyDescent="0.25">
      <c r="A156" s="1">
        <v>34851</v>
      </c>
      <c r="B156" s="2">
        <v>1539</v>
      </c>
      <c r="C156" s="2">
        <f>SUM(B154:B156)</f>
        <v>4126</v>
      </c>
      <c r="D156" s="2">
        <f>SUM(B$151:B156)</f>
        <v>9084</v>
      </c>
      <c r="E156" s="2">
        <f t="shared" si="24"/>
        <v>19940</v>
      </c>
      <c r="F156" s="2">
        <v>13981</v>
      </c>
      <c r="G156" s="3">
        <f t="shared" si="21"/>
        <v>231</v>
      </c>
      <c r="H156" s="2">
        <f t="shared" si="22"/>
        <v>1308</v>
      </c>
      <c r="I156" s="2">
        <f>SUM(H154:H156)</f>
        <v>3778</v>
      </c>
      <c r="J156" s="2">
        <f>SUM(H$151:H156)</f>
        <v>8387</v>
      </c>
      <c r="K156" s="2">
        <f t="shared" si="25"/>
        <v>16203</v>
      </c>
      <c r="L156" s="14">
        <f t="shared" si="19"/>
        <v>-0.11337893296853629</v>
      </c>
      <c r="M156" s="13">
        <f t="shared" si="26"/>
        <v>-2.267929308160932E-2</v>
      </c>
      <c r="N156" s="3">
        <f t="shared" si="27"/>
        <v>-376</v>
      </c>
      <c r="O156" s="11">
        <f t="shared" si="23"/>
        <v>0.86286490156143925</v>
      </c>
      <c r="P156" s="6"/>
      <c r="R156" s="5"/>
    </row>
    <row r="157" spans="1:20" x14ac:dyDescent="0.25">
      <c r="A157" s="1">
        <v>34881</v>
      </c>
      <c r="B157" s="2">
        <v>1189</v>
      </c>
      <c r="C157" s="2"/>
      <c r="D157" s="2">
        <f>SUM(B$151:B157)</f>
        <v>10273</v>
      </c>
      <c r="E157" s="2">
        <f t="shared" si="24"/>
        <v>19377</v>
      </c>
      <c r="F157" s="2">
        <v>13972</v>
      </c>
      <c r="G157" s="3">
        <f t="shared" si="21"/>
        <v>-9</v>
      </c>
      <c r="H157" s="2">
        <f t="shared" si="22"/>
        <v>1198</v>
      </c>
      <c r="I157" s="2"/>
      <c r="J157" s="2">
        <f>SUM(H$151:H157)</f>
        <v>9585</v>
      </c>
      <c r="K157" s="2">
        <f t="shared" si="25"/>
        <v>15678</v>
      </c>
      <c r="L157" s="14">
        <f t="shared" si="19"/>
        <v>-0.14584581857804413</v>
      </c>
      <c r="M157" s="13">
        <f t="shared" si="26"/>
        <v>-3.2401407146824712E-2</v>
      </c>
      <c r="N157" s="3">
        <f t="shared" si="27"/>
        <v>-525</v>
      </c>
      <c r="O157" s="11">
        <f t="shared" si="23"/>
        <v>0.89118510014032404</v>
      </c>
      <c r="P157" s="6"/>
      <c r="R157" s="5" t="s">
        <v>17</v>
      </c>
      <c r="S157" s="5" t="s">
        <v>17</v>
      </c>
    </row>
    <row r="158" spans="1:20" x14ac:dyDescent="0.25">
      <c r="A158" s="1">
        <v>34912</v>
      </c>
      <c r="B158" s="2">
        <v>1363</v>
      </c>
      <c r="C158" s="2"/>
      <c r="D158" s="2">
        <f>SUM(B$151:B158)</f>
        <v>11636</v>
      </c>
      <c r="E158" s="2">
        <f t="shared" si="24"/>
        <v>18941</v>
      </c>
      <c r="F158" s="2">
        <v>14009</v>
      </c>
      <c r="G158" s="3">
        <f t="shared" si="21"/>
        <v>37</v>
      </c>
      <c r="H158" s="2">
        <f t="shared" si="22"/>
        <v>1326</v>
      </c>
      <c r="I158" s="2"/>
      <c r="J158" s="2">
        <f>SUM(H$151:H158)</f>
        <v>10911</v>
      </c>
      <c r="K158" s="2">
        <f t="shared" si="25"/>
        <v>15500</v>
      </c>
      <c r="L158" s="14">
        <f t="shared" si="19"/>
        <v>-0.13106850543782933</v>
      </c>
      <c r="M158" s="13">
        <f t="shared" si="26"/>
        <v>-1.1353488965429315E-2</v>
      </c>
      <c r="N158" s="3">
        <f t="shared" si="27"/>
        <v>-178</v>
      </c>
      <c r="O158" s="11">
        <f t="shared" si="23"/>
        <v>0.90380645161290318</v>
      </c>
      <c r="P158" s="6"/>
      <c r="R158" s="5" t="s">
        <v>12</v>
      </c>
      <c r="S158" s="5" t="s">
        <v>12</v>
      </c>
    </row>
    <row r="159" spans="1:20" x14ac:dyDescent="0.25">
      <c r="A159" s="1">
        <v>34943</v>
      </c>
      <c r="B159" s="2">
        <v>1251</v>
      </c>
      <c r="C159" s="2">
        <f>SUM(B157:B159)</f>
        <v>3803</v>
      </c>
      <c r="D159" s="2">
        <f>SUM(B$151:B159)</f>
        <v>12887</v>
      </c>
      <c r="E159" s="2">
        <f t="shared" si="24"/>
        <v>18238</v>
      </c>
      <c r="F159" s="2">
        <v>14178</v>
      </c>
      <c r="G159" s="3">
        <f t="shared" si="21"/>
        <v>169</v>
      </c>
      <c r="H159" s="2">
        <f t="shared" si="22"/>
        <v>1082</v>
      </c>
      <c r="I159" s="2">
        <f>SUM(H157:H159)</f>
        <v>3606</v>
      </c>
      <c r="J159" s="2">
        <f>SUM(H$151:H159)</f>
        <v>11993</v>
      </c>
      <c r="K159" s="2">
        <f t="shared" si="25"/>
        <v>15324</v>
      </c>
      <c r="L159" s="14">
        <f t="shared" ref="L159:L193" si="28">K159/K147-1</f>
        <v>-0.14705554937103416</v>
      </c>
      <c r="M159" s="13">
        <f t="shared" si="26"/>
        <v>-1.1354838709677462E-2</v>
      </c>
      <c r="N159" s="3">
        <f t="shared" si="27"/>
        <v>-176</v>
      </c>
      <c r="O159" s="11">
        <f t="shared" si="23"/>
        <v>0.92521534847298359</v>
      </c>
      <c r="P159" s="6"/>
      <c r="R159" s="5" t="s">
        <v>44</v>
      </c>
      <c r="S159" s="5" t="s">
        <v>38</v>
      </c>
    </row>
    <row r="160" spans="1:20" x14ac:dyDescent="0.25">
      <c r="A160" s="1">
        <v>34973</v>
      </c>
      <c r="B160" s="2">
        <v>1187</v>
      </c>
      <c r="C160" s="2"/>
      <c r="D160" s="2">
        <f>SUM(B$151:B160)</f>
        <v>14074</v>
      </c>
      <c r="E160" s="2">
        <f t="shared" si="24"/>
        <v>17487</v>
      </c>
      <c r="F160" s="2">
        <v>14089</v>
      </c>
      <c r="G160" s="3">
        <f t="shared" si="21"/>
        <v>-89</v>
      </c>
      <c r="H160" s="2">
        <f t="shared" si="22"/>
        <v>1276</v>
      </c>
      <c r="I160" s="2"/>
      <c r="J160" s="2">
        <f>SUM(H$151:H160)</f>
        <v>13269</v>
      </c>
      <c r="K160" s="2">
        <f t="shared" si="25"/>
        <v>15196</v>
      </c>
      <c r="L160" s="14">
        <f t="shared" si="28"/>
        <v>-0.10957459275752957</v>
      </c>
      <c r="M160" s="13">
        <f t="shared" si="26"/>
        <v>-8.3529104672409593E-3</v>
      </c>
      <c r="N160" s="3">
        <f t="shared" si="27"/>
        <v>-128</v>
      </c>
      <c r="O160" s="11">
        <f t="shared" si="23"/>
        <v>0.92715188207423005</v>
      </c>
      <c r="P160" s="6"/>
      <c r="R160" s="5"/>
    </row>
    <row r="161" spans="1:20" x14ac:dyDescent="0.25">
      <c r="A161" s="1">
        <v>35004</v>
      </c>
      <c r="B161" s="2">
        <v>1175</v>
      </c>
      <c r="C161" s="2"/>
      <c r="D161" s="2">
        <f>SUM(B$151:B161)</f>
        <v>15249</v>
      </c>
      <c r="E161" s="2">
        <f t="shared" si="24"/>
        <v>16998</v>
      </c>
      <c r="F161" s="2">
        <v>14086</v>
      </c>
      <c r="G161" s="3">
        <f t="shared" si="21"/>
        <v>-3</v>
      </c>
      <c r="H161" s="2">
        <f t="shared" si="22"/>
        <v>1178</v>
      </c>
      <c r="I161" s="2"/>
      <c r="J161" s="2">
        <f>SUM(H$151:H161)</f>
        <v>14447</v>
      </c>
      <c r="K161" s="2">
        <f t="shared" si="25"/>
        <v>15627</v>
      </c>
      <c r="L161" s="14">
        <f t="shared" si="28"/>
        <v>-6.8268542809444277E-2</v>
      </c>
      <c r="M161" s="13">
        <f t="shared" si="26"/>
        <v>2.8362727033429902E-2</v>
      </c>
      <c r="N161" s="3">
        <f t="shared" si="27"/>
        <v>431</v>
      </c>
      <c r="O161" s="11">
        <f t="shared" si="23"/>
        <v>0.90138862225635119</v>
      </c>
      <c r="P161" s="6"/>
      <c r="R161" s="5"/>
    </row>
    <row r="162" spans="1:20" x14ac:dyDescent="0.25">
      <c r="A162" s="1">
        <v>35034</v>
      </c>
      <c r="B162" s="2">
        <v>1007</v>
      </c>
      <c r="C162" s="2">
        <f>SUM(B160:B162)</f>
        <v>3369</v>
      </c>
      <c r="D162" s="2">
        <f>SUM(B$151:B162)</f>
        <v>16256</v>
      </c>
      <c r="E162" s="4">
        <f t="shared" si="24"/>
        <v>16256</v>
      </c>
      <c r="F162" s="2">
        <v>13900</v>
      </c>
      <c r="G162" s="3">
        <f t="shared" si="21"/>
        <v>-186</v>
      </c>
      <c r="H162" s="2">
        <f t="shared" si="22"/>
        <v>1193</v>
      </c>
      <c r="I162" s="2">
        <f>SUM(H160:H162)</f>
        <v>3647</v>
      </c>
      <c r="J162" s="2">
        <f>SUM(H$151:H162)</f>
        <v>15640</v>
      </c>
      <c r="K162" s="4">
        <f t="shared" si="25"/>
        <v>15640</v>
      </c>
      <c r="L162" s="14">
        <f t="shared" si="28"/>
        <v>-7.7286135693215297E-2</v>
      </c>
      <c r="M162" s="13">
        <f t="shared" si="26"/>
        <v>8.3189351762968933E-4</v>
      </c>
      <c r="N162" s="3">
        <f t="shared" si="27"/>
        <v>13</v>
      </c>
      <c r="O162" s="11">
        <f t="shared" si="23"/>
        <v>0.88874680306905374</v>
      </c>
      <c r="P162" s="6"/>
      <c r="R162" s="5"/>
    </row>
    <row r="163" spans="1:20" x14ac:dyDescent="0.25">
      <c r="A163" s="1">
        <v>35065</v>
      </c>
      <c r="B163" s="2">
        <v>1151</v>
      </c>
      <c r="C163" s="2"/>
      <c r="D163" s="2">
        <f>B163</f>
        <v>1151</v>
      </c>
      <c r="E163" s="2">
        <f t="shared" si="24"/>
        <v>15900</v>
      </c>
      <c r="F163" s="2">
        <v>14263</v>
      </c>
      <c r="G163" s="3">
        <f t="shared" si="21"/>
        <v>363</v>
      </c>
      <c r="H163" s="2">
        <f t="shared" si="22"/>
        <v>788</v>
      </c>
      <c r="I163" s="2"/>
      <c r="J163" s="2">
        <f>H163</f>
        <v>788</v>
      </c>
      <c r="K163" s="2">
        <f t="shared" si="25"/>
        <v>15186</v>
      </c>
      <c r="L163" s="14">
        <f t="shared" si="28"/>
        <v>-0.10549567061318255</v>
      </c>
      <c r="M163" s="13">
        <f t="shared" si="26"/>
        <v>-2.9028132992327316E-2</v>
      </c>
      <c r="N163" s="3">
        <f t="shared" si="27"/>
        <v>-454</v>
      </c>
      <c r="O163" s="11">
        <f t="shared" si="23"/>
        <v>0.93922033451863562</v>
      </c>
      <c r="P163" s="6">
        <v>2000</v>
      </c>
      <c r="R163" s="13">
        <f>B163/E$174</f>
        <v>8.2313650048987705E-2</v>
      </c>
      <c r="S163" s="13">
        <f t="shared" ref="S163:S174" si="29">H163/K$174</f>
        <v>5.5356126757100409E-2</v>
      </c>
      <c r="T163" s="6"/>
    </row>
    <row r="164" spans="1:20" x14ac:dyDescent="0.25">
      <c r="A164" s="1">
        <v>35096</v>
      </c>
      <c r="B164" s="2">
        <v>1103</v>
      </c>
      <c r="C164" s="2"/>
      <c r="D164" s="2">
        <f>SUM(B$163:B164)</f>
        <v>2254</v>
      </c>
      <c r="E164" s="2">
        <f t="shared" si="24"/>
        <v>15406</v>
      </c>
      <c r="F164" s="2">
        <v>14153</v>
      </c>
      <c r="G164" s="3">
        <f t="shared" si="21"/>
        <v>-110</v>
      </c>
      <c r="H164" s="2">
        <f t="shared" si="22"/>
        <v>1213</v>
      </c>
      <c r="I164" s="2"/>
      <c r="J164" s="2">
        <f>SUM(H$163:H164)</f>
        <v>2001</v>
      </c>
      <c r="K164" s="2">
        <f t="shared" si="25"/>
        <v>14772</v>
      </c>
      <c r="L164" s="14">
        <f t="shared" si="28"/>
        <v>-0.14230970214248384</v>
      </c>
      <c r="M164" s="13">
        <f t="shared" si="26"/>
        <v>-2.7261951797708406E-2</v>
      </c>
      <c r="N164" s="3">
        <f t="shared" si="27"/>
        <v>-414</v>
      </c>
      <c r="O164" s="11">
        <f t="shared" si="23"/>
        <v>0.95809639859193063</v>
      </c>
      <c r="P164" s="6"/>
      <c r="R164" s="13">
        <f t="shared" ref="R164:R174" si="30">B164/E$174</f>
        <v>7.8880934842774489E-2</v>
      </c>
      <c r="S164" s="13">
        <f t="shared" si="29"/>
        <v>8.5211905782186279E-2</v>
      </c>
    </row>
    <row r="165" spans="1:20" x14ac:dyDescent="0.25">
      <c r="A165" s="1">
        <v>35125</v>
      </c>
      <c r="B165" s="2">
        <v>1059</v>
      </c>
      <c r="C165" s="2">
        <f>SUM(B163:B165)</f>
        <v>3313</v>
      </c>
      <c r="D165" s="2">
        <f>SUM(B$163:B165)</f>
        <v>3313</v>
      </c>
      <c r="E165" s="2">
        <f t="shared" si="24"/>
        <v>14611</v>
      </c>
      <c r="F165" s="2">
        <v>13750</v>
      </c>
      <c r="G165" s="3">
        <f t="shared" si="21"/>
        <v>-403</v>
      </c>
      <c r="H165" s="2">
        <f t="shared" si="22"/>
        <v>1462</v>
      </c>
      <c r="I165" s="2">
        <f>SUM(H163:H165)</f>
        <v>3463</v>
      </c>
      <c r="J165" s="2">
        <f>SUM(H$163:H165)</f>
        <v>3463</v>
      </c>
      <c r="K165" s="2">
        <f t="shared" si="25"/>
        <v>14494</v>
      </c>
      <c r="L165" s="14">
        <f t="shared" si="28"/>
        <v>-0.15165349721978338</v>
      </c>
      <c r="M165" s="13">
        <f t="shared" si="26"/>
        <v>-1.8819388031410811E-2</v>
      </c>
      <c r="N165" s="3">
        <f t="shared" si="27"/>
        <v>-278</v>
      </c>
      <c r="O165" s="11">
        <f t="shared" si="23"/>
        <v>0.94866841451635164</v>
      </c>
      <c r="P165" s="6"/>
      <c r="R165" s="13">
        <f t="shared" si="30"/>
        <v>7.5734279237079039E-2</v>
      </c>
      <c r="S165" s="13">
        <f t="shared" si="29"/>
        <v>0.10270387984629542</v>
      </c>
    </row>
    <row r="166" spans="1:20" x14ac:dyDescent="0.25">
      <c r="A166" s="1">
        <v>35156</v>
      </c>
      <c r="B166" s="2">
        <v>1038</v>
      </c>
      <c r="C166" s="2"/>
      <c r="D166" s="2">
        <f>SUM(B$163:B166)</f>
        <v>4351</v>
      </c>
      <c r="E166" s="2">
        <f t="shared" si="24"/>
        <v>14329</v>
      </c>
      <c r="F166" s="2">
        <v>13129</v>
      </c>
      <c r="G166" s="3">
        <f t="shared" si="21"/>
        <v>-621</v>
      </c>
      <c r="H166" s="2">
        <f t="shared" si="22"/>
        <v>1659</v>
      </c>
      <c r="I166" s="2"/>
      <c r="J166" s="2">
        <f>SUM(H$163:H166)</f>
        <v>5122</v>
      </c>
      <c r="K166" s="2">
        <f t="shared" si="25"/>
        <v>14711</v>
      </c>
      <c r="L166" s="14">
        <f t="shared" si="28"/>
        <v>-0.13849847739517451</v>
      </c>
      <c r="M166" s="13">
        <f t="shared" si="26"/>
        <v>1.4971712432730877E-2</v>
      </c>
      <c r="N166" s="3">
        <f t="shared" si="27"/>
        <v>217</v>
      </c>
      <c r="O166" s="11">
        <f t="shared" si="23"/>
        <v>0.89246142342464818</v>
      </c>
      <c r="P166" s="6"/>
      <c r="R166" s="13">
        <f t="shared" si="30"/>
        <v>7.4232466334360758E-2</v>
      </c>
      <c r="S166" s="13">
        <f t="shared" si="29"/>
        <v>0.11654291153557052</v>
      </c>
    </row>
    <row r="167" spans="1:20" x14ac:dyDescent="0.25">
      <c r="A167" s="1">
        <v>35186</v>
      </c>
      <c r="B167" s="2">
        <v>1191</v>
      </c>
      <c r="C167" s="2"/>
      <c r="D167" s="2">
        <f>SUM(B$163:B167)</f>
        <v>5542</v>
      </c>
      <c r="E167" s="2">
        <f t="shared" si="24"/>
        <v>14253</v>
      </c>
      <c r="F167" s="2">
        <v>13002</v>
      </c>
      <c r="G167" s="3">
        <f t="shared" si="21"/>
        <v>-127</v>
      </c>
      <c r="H167" s="2">
        <f t="shared" si="22"/>
        <v>1318</v>
      </c>
      <c r="I167" s="2"/>
      <c r="J167" s="2">
        <f>SUM(H$163:H167)</f>
        <v>6440</v>
      </c>
      <c r="K167" s="2">
        <f t="shared" si="25"/>
        <v>15001</v>
      </c>
      <c r="L167" s="14">
        <f t="shared" si="28"/>
        <v>-9.5180650220157981E-2</v>
      </c>
      <c r="M167" s="13">
        <f t="shared" si="26"/>
        <v>1.971313982734002E-2</v>
      </c>
      <c r="N167" s="3">
        <f t="shared" si="27"/>
        <v>290</v>
      </c>
      <c r="O167" s="11">
        <f t="shared" si="23"/>
        <v>0.86674221718552091</v>
      </c>
      <c r="P167" s="6"/>
      <c r="R167" s="13">
        <f t="shared" si="30"/>
        <v>8.517424605416539E-2</v>
      </c>
      <c r="S167" s="13">
        <f t="shared" si="29"/>
        <v>9.258803942367809E-2</v>
      </c>
    </row>
    <row r="168" spans="1:20" x14ac:dyDescent="0.25">
      <c r="A168" s="1">
        <v>35217</v>
      </c>
      <c r="B168" s="2">
        <v>1218</v>
      </c>
      <c r="C168" s="2">
        <f>SUM(B166:B168)</f>
        <v>3447</v>
      </c>
      <c r="D168" s="2">
        <f>SUM(B$163:B168)</f>
        <v>6760</v>
      </c>
      <c r="E168" s="2">
        <f t="shared" si="24"/>
        <v>13932</v>
      </c>
      <c r="F168" s="2">
        <v>12636</v>
      </c>
      <c r="G168" s="3">
        <f t="shared" si="21"/>
        <v>-366</v>
      </c>
      <c r="H168" s="2">
        <f t="shared" si="22"/>
        <v>1584</v>
      </c>
      <c r="I168" s="2">
        <f>SUM(H166:H168)</f>
        <v>4561</v>
      </c>
      <c r="J168" s="2">
        <f>SUM(H$163:H168)</f>
        <v>8024</v>
      </c>
      <c r="K168" s="2">
        <f t="shared" si="25"/>
        <v>15277</v>
      </c>
      <c r="L168" s="14">
        <f t="shared" si="28"/>
        <v>-5.7149910510399304E-2</v>
      </c>
      <c r="M168" s="13">
        <f t="shared" si="26"/>
        <v>1.8398773415105651E-2</v>
      </c>
      <c r="N168" s="3">
        <f t="shared" si="27"/>
        <v>276</v>
      </c>
      <c r="O168" s="11">
        <f t="shared" si="23"/>
        <v>0.82712574458336063</v>
      </c>
      <c r="P168" s="6"/>
      <c r="R168" s="13">
        <f t="shared" si="30"/>
        <v>8.7105148357660311E-2</v>
      </c>
      <c r="S168" s="13">
        <f t="shared" si="29"/>
        <v>0.11127424464879067</v>
      </c>
    </row>
    <row r="169" spans="1:20" x14ac:dyDescent="0.25">
      <c r="A169" s="1">
        <v>35247</v>
      </c>
      <c r="B169" s="2">
        <v>1036</v>
      </c>
      <c r="C169" s="2"/>
      <c r="D169" s="2">
        <f>SUM(B$163:B169)</f>
        <v>7796</v>
      </c>
      <c r="E169" s="2">
        <f t="shared" si="24"/>
        <v>13779</v>
      </c>
      <c r="F169" s="2">
        <v>12143</v>
      </c>
      <c r="G169" s="3">
        <f t="shared" si="21"/>
        <v>-493</v>
      </c>
      <c r="H169" s="2">
        <f t="shared" si="22"/>
        <v>1529</v>
      </c>
      <c r="I169" s="2"/>
      <c r="J169" s="2">
        <f>SUM(H$163:H169)</f>
        <v>9553</v>
      </c>
      <c r="K169" s="2">
        <f t="shared" si="25"/>
        <v>15608</v>
      </c>
      <c r="L169" s="14">
        <f t="shared" si="28"/>
        <v>-4.4648552111238304E-3</v>
      </c>
      <c r="M169" s="13">
        <f t="shared" si="26"/>
        <v>2.1666557570203526E-2</v>
      </c>
      <c r="N169" s="3">
        <f t="shared" si="27"/>
        <v>331</v>
      </c>
      <c r="O169" s="11">
        <f t="shared" si="23"/>
        <v>0.77799846232701175</v>
      </c>
      <c r="P169" s="6"/>
      <c r="R169" s="13">
        <f t="shared" si="30"/>
        <v>7.4089436534101882E-2</v>
      </c>
      <c r="S169" s="13">
        <f t="shared" si="29"/>
        <v>0.10741055559848543</v>
      </c>
    </row>
    <row r="170" spans="1:20" x14ac:dyDescent="0.25">
      <c r="A170" s="1">
        <v>35278</v>
      </c>
      <c r="B170" s="2">
        <v>1385.4</v>
      </c>
      <c r="C170" s="2"/>
      <c r="D170" s="2">
        <f>SUM(B$163:B170)</f>
        <v>9181.4</v>
      </c>
      <c r="E170" s="2">
        <f t="shared" si="24"/>
        <v>13801.4</v>
      </c>
      <c r="F170" s="2">
        <v>12176.8</v>
      </c>
      <c r="G170" s="3">
        <f t="shared" si="21"/>
        <v>33.799999999999272</v>
      </c>
      <c r="H170" s="2">
        <f t="shared" si="22"/>
        <v>1351.6000000000008</v>
      </c>
      <c r="I170" s="2"/>
      <c r="J170" s="2">
        <f>SUM(H$163:H170)</f>
        <v>10904.6</v>
      </c>
      <c r="K170" s="2">
        <f t="shared" si="25"/>
        <v>15633.6</v>
      </c>
      <c r="L170" s="14">
        <f t="shared" si="28"/>
        <v>8.6193548387096808E-3</v>
      </c>
      <c r="M170" s="13">
        <f t="shared" si="26"/>
        <v>1.6401845207585364E-3</v>
      </c>
      <c r="N170" s="3">
        <f t="shared" si="27"/>
        <v>25.600000000000364</v>
      </c>
      <c r="O170" s="11">
        <f t="shared" si="23"/>
        <v>0.77888650086992117</v>
      </c>
      <c r="P170" s="6"/>
      <c r="R170" s="13">
        <f t="shared" si="30"/>
        <v>9.9076742639328905E-2</v>
      </c>
      <c r="S170" s="13">
        <f t="shared" si="29"/>
        <v>9.4948402188955519E-2</v>
      </c>
    </row>
    <row r="171" spans="1:20" x14ac:dyDescent="0.25">
      <c r="A171" s="1">
        <v>35309</v>
      </c>
      <c r="B171" s="2">
        <v>1280</v>
      </c>
      <c r="C171" s="2">
        <f>SUM(B169:B171)</f>
        <v>3701.4</v>
      </c>
      <c r="D171" s="2">
        <f>SUM(B$163:B171)</f>
        <v>10461.4</v>
      </c>
      <c r="E171" s="2">
        <f t="shared" si="24"/>
        <v>13830.4</v>
      </c>
      <c r="F171" s="2">
        <v>12740.4</v>
      </c>
      <c r="G171" s="3">
        <f>F171-F170</f>
        <v>563.60000000000036</v>
      </c>
      <c r="H171" s="2">
        <f t="shared" si="22"/>
        <v>716.39999999999964</v>
      </c>
      <c r="I171" s="2">
        <f>SUM(H169:H171)</f>
        <v>3597.0000000000005</v>
      </c>
      <c r="J171" s="2">
        <f>SUM(H$163:H171)</f>
        <v>11621</v>
      </c>
      <c r="K171" s="2">
        <f t="shared" si="25"/>
        <v>15268</v>
      </c>
      <c r="L171" s="14">
        <f t="shared" si="28"/>
        <v>-3.6543983294179405E-3</v>
      </c>
      <c r="M171" s="13">
        <f t="shared" si="26"/>
        <v>-2.3385528605055828E-2</v>
      </c>
      <c r="N171" s="3">
        <f t="shared" si="27"/>
        <v>-365.60000000000036</v>
      </c>
      <c r="O171" s="11">
        <f t="shared" si="23"/>
        <v>0.83445113963845952</v>
      </c>
      <c r="P171" s="6"/>
      <c r="R171" s="13">
        <f t="shared" si="30"/>
        <v>9.1539072165685714E-2</v>
      </c>
      <c r="S171" s="13">
        <f t="shared" si="29"/>
        <v>5.0326306102521208E-2</v>
      </c>
    </row>
    <row r="172" spans="1:20" x14ac:dyDescent="0.25">
      <c r="A172" s="1">
        <v>35339</v>
      </c>
      <c r="B172" s="5">
        <v>1394</v>
      </c>
      <c r="C172" s="2"/>
      <c r="D172" s="2">
        <f>SUM(B$163:B172)</f>
        <v>11855.4</v>
      </c>
      <c r="E172" s="2">
        <f t="shared" si="24"/>
        <v>14037.4</v>
      </c>
      <c r="F172" s="5">
        <v>13174</v>
      </c>
      <c r="G172" s="3">
        <f t="shared" ref="G172:G177" si="31">F172-F171</f>
        <v>433.60000000000036</v>
      </c>
      <c r="H172" s="2">
        <f t="shared" si="22"/>
        <v>960.39999999999964</v>
      </c>
      <c r="I172" s="2"/>
      <c r="J172" s="2">
        <f>SUM(H$163:H172)</f>
        <v>12581.4</v>
      </c>
      <c r="K172" s="2">
        <f t="shared" si="25"/>
        <v>14952.4</v>
      </c>
      <c r="L172" s="14">
        <f t="shared" si="28"/>
        <v>-1.6030534351145098E-2</v>
      </c>
      <c r="M172" s="13">
        <f t="shared" si="26"/>
        <v>-2.0670683783075683E-2</v>
      </c>
      <c r="N172" s="3">
        <f t="shared" si="27"/>
        <v>-315.60000000000036</v>
      </c>
      <c r="O172" s="11">
        <f t="shared" si="23"/>
        <v>0.88106257189481285</v>
      </c>
      <c r="P172" s="6"/>
      <c r="R172" s="13">
        <f t="shared" si="30"/>
        <v>9.9691770780442099E-2</v>
      </c>
      <c r="S172" s="13">
        <f t="shared" si="29"/>
        <v>6.7467035707511683E-2</v>
      </c>
    </row>
    <row r="173" spans="1:20" x14ac:dyDescent="0.25">
      <c r="A173" s="1">
        <v>35370</v>
      </c>
      <c r="B173" s="5">
        <v>1239</v>
      </c>
      <c r="C173" s="2"/>
      <c r="D173" s="2">
        <f>SUM(B$163:B173)</f>
        <v>13094.4</v>
      </c>
      <c r="E173" s="2">
        <f t="shared" si="24"/>
        <v>14101.4</v>
      </c>
      <c r="F173" s="5">
        <v>13473</v>
      </c>
      <c r="G173" s="3">
        <f t="shared" si="31"/>
        <v>299</v>
      </c>
      <c r="H173" s="2">
        <f t="shared" si="22"/>
        <v>940</v>
      </c>
      <c r="I173" s="2"/>
      <c r="J173" s="2">
        <f>SUM(H$163:H173)</f>
        <v>13521.4</v>
      </c>
      <c r="K173" s="2">
        <f t="shared" si="25"/>
        <v>14714.4</v>
      </c>
      <c r="L173" s="14">
        <f t="shared" si="28"/>
        <v>-5.839892493760801E-2</v>
      </c>
      <c r="M173" s="13">
        <f t="shared" si="26"/>
        <v>-1.5917177175570507E-2</v>
      </c>
      <c r="N173" s="3">
        <f t="shared" si="27"/>
        <v>-238</v>
      </c>
      <c r="O173" s="11">
        <f t="shared" si="23"/>
        <v>0.91563366498124288</v>
      </c>
      <c r="P173" s="6"/>
      <c r="R173" s="13">
        <f t="shared" si="30"/>
        <v>8.8606961260378592E-2</v>
      </c>
      <c r="S173" s="13">
        <f t="shared" si="29"/>
        <v>6.6033958314307584E-2</v>
      </c>
    </row>
    <row r="174" spans="1:20" x14ac:dyDescent="0.25">
      <c r="A174" s="1">
        <v>35400</v>
      </c>
      <c r="B174" s="5">
        <v>888.7</v>
      </c>
      <c r="C174" s="2">
        <f>SUM(B172:B174)</f>
        <v>3521.7</v>
      </c>
      <c r="D174" s="2">
        <f>SUM(B$163:B174)</f>
        <v>13983.1</v>
      </c>
      <c r="E174" s="4">
        <f t="shared" si="24"/>
        <v>13983.1</v>
      </c>
      <c r="F174" s="5">
        <v>13648</v>
      </c>
      <c r="G174" s="3">
        <f t="shared" si="31"/>
        <v>175</v>
      </c>
      <c r="H174" s="2">
        <f t="shared" si="22"/>
        <v>713.7</v>
      </c>
      <c r="I174" s="2">
        <f>SUM(H172:H174)</f>
        <v>2614.0999999999995</v>
      </c>
      <c r="J174" s="2">
        <f>SUM(H$163:H174)</f>
        <v>14235.1</v>
      </c>
      <c r="K174" s="4">
        <f t="shared" si="25"/>
        <v>14235.1</v>
      </c>
      <c r="L174" s="14">
        <f t="shared" si="28"/>
        <v>-8.9827365728900266E-2</v>
      </c>
      <c r="M174" s="13">
        <f t="shared" si="26"/>
        <v>-3.257353340944924E-2</v>
      </c>
      <c r="N174" s="3">
        <f t="shared" si="27"/>
        <v>-479.29999999999927</v>
      </c>
      <c r="O174" s="11">
        <f t="shared" si="23"/>
        <v>0.95875687561028722</v>
      </c>
      <c r="P174" s="6"/>
      <c r="R174" s="13">
        <f t="shared" si="30"/>
        <v>6.3555291745035075E-2</v>
      </c>
      <c r="S174" s="13">
        <f t="shared" si="29"/>
        <v>5.0136634094597163E-2</v>
      </c>
    </row>
    <row r="175" spans="1:20" x14ac:dyDescent="0.25">
      <c r="A175" s="1">
        <v>35431</v>
      </c>
      <c r="B175" s="5">
        <v>1128</v>
      </c>
      <c r="C175" s="2"/>
      <c r="D175" s="2">
        <f>B175</f>
        <v>1128</v>
      </c>
      <c r="E175" s="2">
        <f t="shared" si="24"/>
        <v>13960.1</v>
      </c>
      <c r="F175" s="5">
        <v>13811</v>
      </c>
      <c r="G175" s="3">
        <f t="shared" si="31"/>
        <v>163</v>
      </c>
      <c r="H175" s="2">
        <f t="shared" si="22"/>
        <v>965</v>
      </c>
      <c r="I175" s="2"/>
      <c r="J175" s="2">
        <f>H175</f>
        <v>965</v>
      </c>
      <c r="K175" s="2">
        <f t="shared" si="25"/>
        <v>14412.1</v>
      </c>
      <c r="L175" s="14">
        <f t="shared" si="28"/>
        <v>-5.0961411826682457E-2</v>
      </c>
      <c r="M175" s="13">
        <f t="shared" si="26"/>
        <v>1.2434053852800497E-2</v>
      </c>
      <c r="N175" s="3">
        <f t="shared" si="27"/>
        <v>177</v>
      </c>
      <c r="O175" s="11">
        <f t="shared" si="23"/>
        <v>0.95829199075776605</v>
      </c>
      <c r="P175" s="6">
        <v>2001</v>
      </c>
      <c r="R175" s="13">
        <f>B175/E$186</f>
        <v>7.5416193086848965E-2</v>
      </c>
      <c r="S175" s="13">
        <f t="shared" ref="S175:S186" si="32">H175/K$186</f>
        <v>6.038420624491584E-2</v>
      </c>
      <c r="T175" s="6"/>
    </row>
    <row r="176" spans="1:20" x14ac:dyDescent="0.25">
      <c r="A176" s="1">
        <v>35462</v>
      </c>
      <c r="B176" s="5">
        <v>1117</v>
      </c>
      <c r="C176" s="2"/>
      <c r="D176" s="2">
        <f>SUM(B$175:B176)</f>
        <v>2245</v>
      </c>
      <c r="E176" s="2">
        <f t="shared" si="24"/>
        <v>13974.1</v>
      </c>
      <c r="F176" s="5">
        <v>13839</v>
      </c>
      <c r="G176" s="3">
        <f t="shared" si="31"/>
        <v>28</v>
      </c>
      <c r="H176" s="2">
        <f t="shared" si="22"/>
        <v>1089</v>
      </c>
      <c r="I176" s="2"/>
      <c r="J176" s="2">
        <f>SUM(H$175:H176)</f>
        <v>2054</v>
      </c>
      <c r="K176" s="2">
        <f t="shared" si="25"/>
        <v>14288.1</v>
      </c>
      <c r="L176" s="14">
        <f t="shared" si="28"/>
        <v>-3.2757920389926865E-2</v>
      </c>
      <c r="M176" s="13">
        <f t="shared" si="26"/>
        <v>-8.603881460717E-3</v>
      </c>
      <c r="N176" s="3">
        <f t="shared" si="27"/>
        <v>-124</v>
      </c>
      <c r="O176" s="11">
        <f t="shared" si="23"/>
        <v>0.96856824910239991</v>
      </c>
      <c r="P176" s="6"/>
      <c r="R176" s="13">
        <f t="shared" ref="R176:R186" si="33">B176/E$186</f>
        <v>7.4680751487597785E-2</v>
      </c>
      <c r="S176" s="13">
        <f t="shared" si="32"/>
        <v>6.8143420311620045E-2</v>
      </c>
    </row>
    <row r="177" spans="1:20" x14ac:dyDescent="0.25">
      <c r="A177" s="1">
        <v>35490</v>
      </c>
      <c r="B177" s="5">
        <v>1274</v>
      </c>
      <c r="C177" s="2">
        <f>SUM(B175:B177)</f>
        <v>3519</v>
      </c>
      <c r="D177" s="2">
        <f>SUM(B$175:B177)</f>
        <v>3519</v>
      </c>
      <c r="E177" s="2">
        <f t="shared" si="24"/>
        <v>14189.1</v>
      </c>
      <c r="F177" s="5">
        <v>13719</v>
      </c>
      <c r="G177" s="3">
        <f t="shared" si="31"/>
        <v>-120</v>
      </c>
      <c r="H177" s="2">
        <f t="shared" si="22"/>
        <v>1394</v>
      </c>
      <c r="I177" s="2">
        <f>SUM(H175:H177)</f>
        <v>3448</v>
      </c>
      <c r="J177" s="2">
        <f>SUM(H$175:H177)</f>
        <v>3448</v>
      </c>
      <c r="K177" s="2">
        <f t="shared" si="25"/>
        <v>14220.1</v>
      </c>
      <c r="L177" s="14">
        <f t="shared" si="28"/>
        <v>-1.8897474817165749E-2</v>
      </c>
      <c r="M177" s="13">
        <f t="shared" si="26"/>
        <v>-4.7592052127294338E-3</v>
      </c>
      <c r="N177" s="3">
        <f t="shared" si="27"/>
        <v>-68</v>
      </c>
      <c r="O177" s="11">
        <f t="shared" si="23"/>
        <v>0.96476114795254597</v>
      </c>
      <c r="P177" s="6"/>
      <c r="R177" s="13">
        <f t="shared" si="33"/>
        <v>8.5177508858728351E-2</v>
      </c>
      <c r="S177" s="13">
        <f t="shared" si="32"/>
        <v>8.722858394343283E-2</v>
      </c>
    </row>
    <row r="178" spans="1:20" x14ac:dyDescent="0.25">
      <c r="A178" s="1">
        <v>35521</v>
      </c>
      <c r="B178" s="5">
        <v>1109</v>
      </c>
      <c r="C178" s="2"/>
      <c r="D178" s="2">
        <f>SUM(B$175:B178)</f>
        <v>4628</v>
      </c>
      <c r="E178" s="2">
        <f t="shared" si="24"/>
        <v>14260.1</v>
      </c>
      <c r="F178" s="5">
        <v>13398</v>
      </c>
      <c r="G178" s="3">
        <f t="shared" ref="G178:G183" si="34">F178-F177</f>
        <v>-321</v>
      </c>
      <c r="H178" s="2">
        <f t="shared" si="22"/>
        <v>1430</v>
      </c>
      <c r="I178" s="2"/>
      <c r="J178" s="2">
        <f>SUM(H$175:H178)</f>
        <v>4878</v>
      </c>
      <c r="K178" s="2">
        <f t="shared" si="25"/>
        <v>13991.1</v>
      </c>
      <c r="L178" s="14">
        <f t="shared" si="28"/>
        <v>-4.8936170212765973E-2</v>
      </c>
      <c r="M178" s="13">
        <f t="shared" si="26"/>
        <v>-1.6103965513603935E-2</v>
      </c>
      <c r="N178" s="3">
        <f t="shared" si="27"/>
        <v>-229</v>
      </c>
      <c r="O178" s="11">
        <f t="shared" ref="O178:O193" si="35">F178/K178</f>
        <v>0.9576087655723996</v>
      </c>
      <c r="P178" s="6"/>
      <c r="R178" s="13">
        <f t="shared" si="33"/>
        <v>7.4145884869960557E-2</v>
      </c>
      <c r="S178" s="13">
        <f t="shared" si="32"/>
        <v>8.9481258995056628E-2</v>
      </c>
    </row>
    <row r="179" spans="1:20" x14ac:dyDescent="0.25">
      <c r="A179" s="1">
        <v>35551</v>
      </c>
      <c r="B179" s="5">
        <v>1363</v>
      </c>
      <c r="C179" s="2"/>
      <c r="D179" s="2">
        <f>SUM(B$175:B179)</f>
        <v>5991</v>
      </c>
      <c r="E179" s="2">
        <f t="shared" si="24"/>
        <v>14432.1</v>
      </c>
      <c r="F179" s="5">
        <v>13009</v>
      </c>
      <c r="G179" s="3">
        <f t="shared" si="34"/>
        <v>-389</v>
      </c>
      <c r="H179" s="2">
        <f t="shared" si="22"/>
        <v>1752</v>
      </c>
      <c r="I179" s="2"/>
      <c r="J179" s="2">
        <f>SUM(H$175:H179)</f>
        <v>6630</v>
      </c>
      <c r="K179" s="2">
        <f t="shared" si="25"/>
        <v>14425.099999999999</v>
      </c>
      <c r="L179" s="14">
        <f t="shared" si="28"/>
        <v>-3.8390773948403512E-2</v>
      </c>
      <c r="M179" s="13">
        <f t="shared" si="26"/>
        <v>3.1019719678938573E-2</v>
      </c>
      <c r="N179" s="3">
        <f t="shared" si="27"/>
        <v>433.99999999999818</v>
      </c>
      <c r="O179" s="11">
        <f t="shared" si="35"/>
        <v>0.90183083652799645</v>
      </c>
      <c r="P179" s="6"/>
      <c r="R179" s="13">
        <f t="shared" si="33"/>
        <v>9.11278999799425E-2</v>
      </c>
      <c r="S179" s="13">
        <f t="shared" si="32"/>
        <v>0.10963018584569176</v>
      </c>
    </row>
    <row r="180" spans="1:20" x14ac:dyDescent="0.25">
      <c r="A180" s="1">
        <v>35582</v>
      </c>
      <c r="B180" s="5">
        <v>1213</v>
      </c>
      <c r="C180" s="2">
        <f>SUM(B178:B180)</f>
        <v>3685</v>
      </c>
      <c r="D180" s="2">
        <f>SUM(B$175:B180)</f>
        <v>7204</v>
      </c>
      <c r="E180" s="2">
        <f t="shared" si="24"/>
        <v>14427.099999999999</v>
      </c>
      <c r="F180" s="5">
        <v>12427</v>
      </c>
      <c r="G180" s="3">
        <f t="shared" si="34"/>
        <v>-582</v>
      </c>
      <c r="H180" s="2">
        <f t="shared" si="22"/>
        <v>1795</v>
      </c>
      <c r="I180" s="2">
        <f>SUM(H178:H180)</f>
        <v>4977</v>
      </c>
      <c r="J180" s="2">
        <f>SUM(H$175:H180)</f>
        <v>8425</v>
      </c>
      <c r="K180" s="2">
        <f t="shared" si="25"/>
        <v>14636.099999999999</v>
      </c>
      <c r="L180" s="14">
        <f t="shared" si="28"/>
        <v>-4.195195391765405E-2</v>
      </c>
      <c r="M180" s="13">
        <f t="shared" si="26"/>
        <v>1.462728161329907E-2</v>
      </c>
      <c r="N180" s="3">
        <f t="shared" si="27"/>
        <v>211</v>
      </c>
      <c r="O180" s="11">
        <f t="shared" si="35"/>
        <v>0.84906498315808177</v>
      </c>
      <c r="P180" s="6"/>
      <c r="R180" s="13">
        <f t="shared" si="33"/>
        <v>8.1099150899244507E-2</v>
      </c>
      <c r="S180" s="13">
        <f t="shared" si="32"/>
        <v>0.11232088104624241</v>
      </c>
    </row>
    <row r="181" spans="1:20" x14ac:dyDescent="0.25">
      <c r="A181" s="1">
        <v>35612</v>
      </c>
      <c r="B181" s="5">
        <v>1267</v>
      </c>
      <c r="C181" s="2"/>
      <c r="D181" s="2">
        <f>SUM(B$175:B181)</f>
        <v>8471</v>
      </c>
      <c r="E181" s="2">
        <f t="shared" si="24"/>
        <v>14658.099999999999</v>
      </c>
      <c r="F181" s="5">
        <v>12315</v>
      </c>
      <c r="G181" s="3">
        <f t="shared" si="34"/>
        <v>-112</v>
      </c>
      <c r="H181" s="2">
        <f t="shared" si="22"/>
        <v>1379</v>
      </c>
      <c r="I181" s="2"/>
      <c r="J181" s="2">
        <f>SUM(H$175:H181)</f>
        <v>9804</v>
      </c>
      <c r="K181" s="2">
        <f t="shared" si="25"/>
        <v>14486.1</v>
      </c>
      <c r="L181" s="14">
        <f t="shared" si="28"/>
        <v>-7.1879805228088123E-2</v>
      </c>
      <c r="M181" s="13">
        <f t="shared" si="26"/>
        <v>-1.0248631807653563E-2</v>
      </c>
      <c r="N181" s="3">
        <f t="shared" si="27"/>
        <v>-149.99999999999818</v>
      </c>
      <c r="O181" s="11">
        <f t="shared" si="35"/>
        <v>0.85012529252179669</v>
      </c>
      <c r="P181" s="6"/>
      <c r="R181" s="13">
        <f t="shared" si="33"/>
        <v>8.4709500568295779E-2</v>
      </c>
      <c r="S181" s="13">
        <f t="shared" si="32"/>
        <v>8.6289969338589581E-2</v>
      </c>
    </row>
    <row r="182" spans="1:20" x14ac:dyDescent="0.25">
      <c r="A182" s="1">
        <v>35643</v>
      </c>
      <c r="B182" s="5">
        <v>1414</v>
      </c>
      <c r="C182" s="2"/>
      <c r="D182" s="2">
        <f>SUM(B$175:B182)</f>
        <v>9885</v>
      </c>
      <c r="E182" s="2">
        <f t="shared" si="24"/>
        <v>14686.7</v>
      </c>
      <c r="F182" s="5">
        <v>12108</v>
      </c>
      <c r="G182" s="3">
        <f t="shared" si="34"/>
        <v>-207</v>
      </c>
      <c r="H182" s="2">
        <f t="shared" si="22"/>
        <v>1621</v>
      </c>
      <c r="I182" s="2"/>
      <c r="J182" s="2">
        <f>SUM(H$175:H182)</f>
        <v>11425</v>
      </c>
      <c r="K182" s="2">
        <f t="shared" si="25"/>
        <v>14755.5</v>
      </c>
      <c r="L182" s="14">
        <f t="shared" si="28"/>
        <v>-5.6167485416027008E-2</v>
      </c>
      <c r="M182" s="13">
        <f t="shared" si="26"/>
        <v>1.8597137946031017E-2</v>
      </c>
      <c r="N182" s="3">
        <f t="shared" si="27"/>
        <v>269.39999999999964</v>
      </c>
      <c r="O182" s="11">
        <f t="shared" si="35"/>
        <v>0.82057537867235941</v>
      </c>
      <c r="P182" s="6"/>
      <c r="R182" s="13">
        <f t="shared" si="33"/>
        <v>9.453767466737982E-2</v>
      </c>
      <c r="S182" s="13">
        <f t="shared" si="32"/>
        <v>0.10143295163006069</v>
      </c>
    </row>
    <row r="183" spans="1:20" x14ac:dyDescent="0.25">
      <c r="A183" s="1">
        <v>35674</v>
      </c>
      <c r="B183" s="5">
        <v>1147</v>
      </c>
      <c r="C183" s="2">
        <f>SUM(B181:B183)</f>
        <v>3828</v>
      </c>
      <c r="D183" s="2">
        <f>SUM(B$175:B183)</f>
        <v>11032</v>
      </c>
      <c r="E183" s="2">
        <f t="shared" si="24"/>
        <v>14553.7</v>
      </c>
      <c r="F183" s="5">
        <v>12114</v>
      </c>
      <c r="G183" s="3">
        <f t="shared" si="34"/>
        <v>6</v>
      </c>
      <c r="H183" s="2">
        <f t="shared" si="22"/>
        <v>1141</v>
      </c>
      <c r="I183" s="2">
        <f>SUM(H181:H183)</f>
        <v>4141</v>
      </c>
      <c r="J183" s="2">
        <f>SUM(H$175:H183)</f>
        <v>12566</v>
      </c>
      <c r="K183" s="2">
        <f t="shared" si="25"/>
        <v>15180.099999999999</v>
      </c>
      <c r="L183" s="14">
        <f t="shared" si="28"/>
        <v>-5.7571391144879414E-3</v>
      </c>
      <c r="M183" s="13">
        <f t="shared" si="26"/>
        <v>2.8775710751922867E-2</v>
      </c>
      <c r="N183" s="3">
        <f t="shared" si="27"/>
        <v>424.59999999999854</v>
      </c>
      <c r="O183" s="11">
        <f t="shared" si="35"/>
        <v>0.79801845837642715</v>
      </c>
      <c r="P183" s="6"/>
      <c r="R183" s="13">
        <f t="shared" si="33"/>
        <v>7.6686501303737387E-2</v>
      </c>
      <c r="S183" s="13">
        <f t="shared" si="32"/>
        <v>7.1397284275076647E-2</v>
      </c>
    </row>
    <row r="184" spans="1:20" x14ac:dyDescent="0.25">
      <c r="A184" s="1">
        <v>35704</v>
      </c>
      <c r="B184" s="10">
        <v>1415</v>
      </c>
      <c r="C184" s="2"/>
      <c r="D184" s="2">
        <f>SUM(B$175:B184)</f>
        <v>12447</v>
      </c>
      <c r="E184" s="2">
        <f t="shared" si="24"/>
        <v>14574.7</v>
      </c>
      <c r="F184" s="10">
        <v>12382</v>
      </c>
      <c r="G184" s="3">
        <f t="shared" ref="G184:G190" si="36">F184-F183</f>
        <v>268</v>
      </c>
      <c r="H184" s="2">
        <f t="shared" ref="H184:H190" si="37">B184-G184</f>
        <v>1147</v>
      </c>
      <c r="I184" s="2"/>
      <c r="J184" s="2">
        <f>SUM(H$175:H184)</f>
        <v>13713</v>
      </c>
      <c r="K184" s="2">
        <f t="shared" ref="K184:K190" si="38">SUM(H173:H184)</f>
        <v>15366.7</v>
      </c>
      <c r="L184" s="14">
        <f t="shared" si="28"/>
        <v>2.7707926486717938E-2</v>
      </c>
      <c r="M184" s="13">
        <f t="shared" si="26"/>
        <v>1.2292409140914895E-2</v>
      </c>
      <c r="N184" s="3">
        <f t="shared" si="27"/>
        <v>186.60000000000218</v>
      </c>
      <c r="O184" s="11">
        <f t="shared" si="35"/>
        <v>0.80576831720538566</v>
      </c>
      <c r="P184" s="6"/>
      <c r="R184" s="13">
        <f t="shared" si="33"/>
        <v>9.4604532994584475E-2</v>
      </c>
      <c r="S184" s="13">
        <f t="shared" si="32"/>
        <v>7.1772730117013961E-2</v>
      </c>
    </row>
    <row r="185" spans="1:20" x14ac:dyDescent="0.25">
      <c r="A185" s="1">
        <v>35735</v>
      </c>
      <c r="B185" s="10">
        <v>1226</v>
      </c>
      <c r="C185" s="2"/>
      <c r="D185" s="2">
        <f>SUM(B$175:B185)</f>
        <v>13673</v>
      </c>
      <c r="E185" s="2">
        <f t="shared" si="24"/>
        <v>14561.7</v>
      </c>
      <c r="F185" s="10">
        <v>12764</v>
      </c>
      <c r="G185" s="3">
        <f t="shared" si="36"/>
        <v>382</v>
      </c>
      <c r="H185" s="2">
        <f t="shared" si="37"/>
        <v>844</v>
      </c>
      <c r="I185" s="2"/>
      <c r="J185" s="2">
        <f>SUM(H$175:H185)</f>
        <v>14557</v>
      </c>
      <c r="K185" s="2">
        <f t="shared" si="38"/>
        <v>15270.7</v>
      </c>
      <c r="L185" s="14">
        <f t="shared" si="28"/>
        <v>3.7806502473767267E-2</v>
      </c>
      <c r="M185" s="13">
        <f t="shared" si="26"/>
        <v>-6.2472749516812032E-3</v>
      </c>
      <c r="N185" s="3">
        <f t="shared" si="27"/>
        <v>-96</v>
      </c>
      <c r="O185" s="11">
        <f t="shared" si="35"/>
        <v>0.83584904424813533</v>
      </c>
      <c r="P185" s="6"/>
      <c r="R185" s="13">
        <f t="shared" si="33"/>
        <v>8.1968309152904997E-2</v>
      </c>
      <c r="S185" s="13">
        <f t="shared" si="32"/>
        <v>5.2812715099180278E-2</v>
      </c>
    </row>
    <row r="186" spans="1:20" x14ac:dyDescent="0.25">
      <c r="A186" s="1">
        <v>35765</v>
      </c>
      <c r="B186" s="5">
        <v>1284</v>
      </c>
      <c r="C186" s="2">
        <f>SUM(B184:B186)</f>
        <v>3925</v>
      </c>
      <c r="D186" s="2">
        <f>SUM(B$175:B186)</f>
        <v>14957</v>
      </c>
      <c r="E186" s="4">
        <f t="shared" si="24"/>
        <v>14957</v>
      </c>
      <c r="F186" s="5">
        <v>12624</v>
      </c>
      <c r="G186" s="3">
        <f t="shared" si="36"/>
        <v>-140</v>
      </c>
      <c r="H186" s="2">
        <f t="shared" si="37"/>
        <v>1424</v>
      </c>
      <c r="I186" s="2">
        <f>SUM(H184:H186)</f>
        <v>3415</v>
      </c>
      <c r="J186" s="2">
        <f>SUM(H$175:H186)</f>
        <v>15981</v>
      </c>
      <c r="K186" s="4">
        <f t="shared" si="38"/>
        <v>15981</v>
      </c>
      <c r="L186" s="14">
        <f t="shared" si="28"/>
        <v>0.12264754023505287</v>
      </c>
      <c r="M186" s="13">
        <f t="shared" si="26"/>
        <v>4.6513912263353996E-2</v>
      </c>
      <c r="N186" s="3">
        <f t="shared" si="27"/>
        <v>710.29999999999927</v>
      </c>
      <c r="O186" s="11">
        <f t="shared" si="35"/>
        <v>0.78993805143608031</v>
      </c>
      <c r="P186" s="6"/>
      <c r="R186" s="13">
        <f t="shared" si="33"/>
        <v>8.584609213077489E-2</v>
      </c>
      <c r="S186" s="13">
        <f t="shared" si="32"/>
        <v>8.9105813153119329E-2</v>
      </c>
    </row>
    <row r="187" spans="1:20" x14ac:dyDescent="0.25">
      <c r="A187" s="1">
        <v>35796</v>
      </c>
      <c r="B187" s="5">
        <v>1446</v>
      </c>
      <c r="C187" s="2"/>
      <c r="D187" s="2">
        <f>B187</f>
        <v>1446</v>
      </c>
      <c r="E187" s="2">
        <f t="shared" si="24"/>
        <v>15275</v>
      </c>
      <c r="F187" s="5">
        <v>13057</v>
      </c>
      <c r="G187" s="3">
        <f t="shared" si="36"/>
        <v>433</v>
      </c>
      <c r="H187" s="2">
        <f t="shared" si="37"/>
        <v>1013</v>
      </c>
      <c r="I187" s="2"/>
      <c r="J187" s="2">
        <f>H187</f>
        <v>1013</v>
      </c>
      <c r="K187" s="2">
        <f t="shared" si="38"/>
        <v>16029</v>
      </c>
      <c r="L187" s="14">
        <f t="shared" si="28"/>
        <v>0.11219045107930148</v>
      </c>
      <c r="M187" s="13">
        <f t="shared" si="26"/>
        <v>3.0035667354983975E-3</v>
      </c>
      <c r="N187" s="3">
        <f t="shared" si="27"/>
        <v>48</v>
      </c>
      <c r="O187" s="11">
        <f t="shared" si="35"/>
        <v>0.81458606276124523</v>
      </c>
      <c r="P187">
        <v>2002</v>
      </c>
      <c r="R187" s="13">
        <f>B187/E$198</f>
        <v>8.2781878737600387E-2</v>
      </c>
      <c r="S187" s="13">
        <f t="shared" ref="S187:S198" si="39">H187/K$198</f>
        <v>6.0709777000943009E-2</v>
      </c>
      <c r="T187" s="6"/>
    </row>
    <row r="188" spans="1:20" x14ac:dyDescent="0.25">
      <c r="A188" s="1">
        <v>35827</v>
      </c>
      <c r="B188" s="5">
        <v>1399</v>
      </c>
      <c r="C188" s="2"/>
      <c r="D188" s="2">
        <f>SUM(B$187:B188)</f>
        <v>2845</v>
      </c>
      <c r="E188" s="2">
        <f t="shared" si="24"/>
        <v>15557</v>
      </c>
      <c r="F188" s="5">
        <v>13118</v>
      </c>
      <c r="G188" s="3">
        <f t="shared" si="36"/>
        <v>61</v>
      </c>
      <c r="H188" s="2">
        <f t="shared" si="37"/>
        <v>1338</v>
      </c>
      <c r="I188" s="2"/>
      <c r="J188" s="2">
        <f>SUM(H$187:H188)</f>
        <v>2351</v>
      </c>
      <c r="K188" s="2">
        <f t="shared" si="38"/>
        <v>16278</v>
      </c>
      <c r="L188" s="14">
        <f t="shared" si="28"/>
        <v>0.13926974195309372</v>
      </c>
      <c r="M188" s="13">
        <f t="shared" si="26"/>
        <v>1.5534344001497224E-2</v>
      </c>
      <c r="N188" s="3">
        <f t="shared" si="27"/>
        <v>249</v>
      </c>
      <c r="O188" s="11">
        <f t="shared" si="35"/>
        <v>0.8058729573657698</v>
      </c>
      <c r="P188" s="6"/>
      <c r="R188" s="13">
        <f t="shared" ref="R188:R198" si="40">B188/E$198</f>
        <v>8.009118143423441E-2</v>
      </c>
      <c r="S188" s="13">
        <f t="shared" si="39"/>
        <v>8.0187247410919787E-2</v>
      </c>
    </row>
    <row r="189" spans="1:20" x14ac:dyDescent="0.25">
      <c r="A189" s="1">
        <v>35855</v>
      </c>
      <c r="B189" s="5">
        <v>1312</v>
      </c>
      <c r="C189" s="2">
        <f>SUM(B187:B189)</f>
        <v>4157</v>
      </c>
      <c r="D189" s="2">
        <f>SUM(B$187:B189)</f>
        <v>4157</v>
      </c>
      <c r="E189" s="2">
        <f t="shared" si="24"/>
        <v>15595</v>
      </c>
      <c r="F189" s="5">
        <v>12760</v>
      </c>
      <c r="G189" s="3">
        <f t="shared" si="36"/>
        <v>-358</v>
      </c>
      <c r="H189" s="2">
        <f t="shared" si="37"/>
        <v>1670</v>
      </c>
      <c r="I189" s="2">
        <f>SUM(H187:H189)</f>
        <v>4021</v>
      </c>
      <c r="J189" s="2">
        <f>SUM(H$187:H189)</f>
        <v>4021</v>
      </c>
      <c r="K189" s="2">
        <f t="shared" si="38"/>
        <v>16554</v>
      </c>
      <c r="L189" s="14">
        <f t="shared" si="28"/>
        <v>0.16412683455109311</v>
      </c>
      <c r="M189" s="13">
        <f t="shared" si="26"/>
        <v>1.6955399926280812E-2</v>
      </c>
      <c r="N189" s="3">
        <f t="shared" si="27"/>
        <v>276</v>
      </c>
      <c r="O189" s="11">
        <f t="shared" si="35"/>
        <v>0.77081068019813948</v>
      </c>
      <c r="P189" s="6"/>
      <c r="R189" s="13">
        <f t="shared" si="40"/>
        <v>7.5110528979067573E-2</v>
      </c>
      <c r="S189" s="13">
        <f t="shared" si="39"/>
        <v>0.10008423256818838</v>
      </c>
    </row>
    <row r="190" spans="1:20" x14ac:dyDescent="0.25">
      <c r="A190" s="1">
        <v>35886</v>
      </c>
      <c r="B190" s="5">
        <v>1370</v>
      </c>
      <c r="C190" s="2"/>
      <c r="D190" s="2">
        <f>SUM(B$187:B190)</f>
        <v>5527</v>
      </c>
      <c r="E190" s="2">
        <f t="shared" si="24"/>
        <v>15856</v>
      </c>
      <c r="F190" s="5">
        <v>12482</v>
      </c>
      <c r="G190" s="3">
        <f t="shared" si="36"/>
        <v>-278</v>
      </c>
      <c r="H190" s="2">
        <f t="shared" si="37"/>
        <v>1648</v>
      </c>
      <c r="I190" s="2"/>
      <c r="J190" s="2">
        <f>SUM(H$187:H190)</f>
        <v>5669</v>
      </c>
      <c r="K190" s="2">
        <f t="shared" si="38"/>
        <v>16772</v>
      </c>
      <c r="L190" s="14">
        <f t="shared" si="28"/>
        <v>0.19876207017318159</v>
      </c>
      <c r="M190" s="13">
        <f t="shared" si="26"/>
        <v>1.3169022592726787E-2</v>
      </c>
      <c r="N190" s="3">
        <f t="shared" si="27"/>
        <v>218</v>
      </c>
      <c r="O190" s="11">
        <f t="shared" si="35"/>
        <v>0.7442165513951825</v>
      </c>
      <c r="P190" s="6"/>
      <c r="R190" s="13">
        <f t="shared" si="40"/>
        <v>7.8430963949178797E-2</v>
      </c>
      <c r="S190" s="13">
        <f t="shared" si="39"/>
        <v>9.8765757648128408E-2</v>
      </c>
    </row>
    <row r="191" spans="1:20" x14ac:dyDescent="0.25">
      <c r="A191" s="1">
        <v>35916</v>
      </c>
      <c r="B191" s="5">
        <v>1358.5989999999999</v>
      </c>
      <c r="C191" s="2"/>
      <c r="D191" s="2">
        <f>SUM(B$187:B191)</f>
        <v>6885.5990000000002</v>
      </c>
      <c r="E191" s="2">
        <f t="shared" si="24"/>
        <v>15851.599</v>
      </c>
      <c r="F191" s="5">
        <v>11995.82</v>
      </c>
      <c r="G191" s="3">
        <f t="shared" ref="G191:G196" si="41">F191-F190</f>
        <v>-486.18000000000029</v>
      </c>
      <c r="H191" s="2">
        <f t="shared" ref="H191:H196" si="42">B191-G191</f>
        <v>1844.7790000000002</v>
      </c>
      <c r="I191" s="2"/>
      <c r="J191" s="2">
        <f>SUM(H$187:H191)</f>
        <v>7513.7790000000005</v>
      </c>
      <c r="K191" s="2">
        <f t="shared" ref="K191:K196" si="43">SUM(H180:H191)</f>
        <v>16864.778999999999</v>
      </c>
      <c r="L191" s="14">
        <f t="shared" si="28"/>
        <v>0.16912735440308913</v>
      </c>
      <c r="M191" s="13">
        <f t="shared" si="26"/>
        <v>5.531779155735661E-3</v>
      </c>
      <c r="N191" s="3">
        <f t="shared" si="27"/>
        <v>92.778999999998632</v>
      </c>
      <c r="O191" s="11">
        <f t="shared" si="35"/>
        <v>0.71129423041950335</v>
      </c>
      <c r="P191" s="6"/>
      <c r="R191" s="13">
        <f t="shared" si="40"/>
        <v>7.7778269482036755E-2</v>
      </c>
      <c r="S191" s="13">
        <f t="shared" si="39"/>
        <v>0.1105588565706048</v>
      </c>
    </row>
    <row r="192" spans="1:20" x14ac:dyDescent="0.25">
      <c r="A192" s="1">
        <v>35947</v>
      </c>
      <c r="B192" s="5">
        <v>1401.06</v>
      </c>
      <c r="C192" s="2">
        <f>SUM(B190:B192)</f>
        <v>4129.6589999999997</v>
      </c>
      <c r="D192" s="2">
        <f>SUM(B$187:B192)</f>
        <v>8286.6589999999997</v>
      </c>
      <c r="E192" s="2">
        <f t="shared" si="24"/>
        <v>16039.659</v>
      </c>
      <c r="F192" s="5">
        <v>11734.516</v>
      </c>
      <c r="G192" s="3">
        <f t="shared" si="41"/>
        <v>-261.30400000000009</v>
      </c>
      <c r="H192" s="2">
        <f t="shared" si="42"/>
        <v>1662.364</v>
      </c>
      <c r="I192" s="2">
        <f>SUM(H190:H192)</f>
        <v>5155.143</v>
      </c>
      <c r="J192" s="2">
        <f>SUM(H$187:H192)</f>
        <v>9176.143</v>
      </c>
      <c r="K192" s="2">
        <f t="shared" si="43"/>
        <v>16732.143</v>
      </c>
      <c r="L192" s="14">
        <f t="shared" si="28"/>
        <v>0.14321048640006562</v>
      </c>
      <c r="M192" s="13">
        <f t="shared" si="26"/>
        <v>-7.8646746571655601E-3</v>
      </c>
      <c r="N192" s="3">
        <f t="shared" si="27"/>
        <v>-132.6359999999986</v>
      </c>
      <c r="O192" s="11">
        <f t="shared" si="35"/>
        <v>0.7013157848340168</v>
      </c>
      <c r="P192" s="6"/>
      <c r="R192" s="13">
        <f t="shared" si="40"/>
        <v>8.0209114124552144E-2</v>
      </c>
      <c r="S192" s="13">
        <f t="shared" si="39"/>
        <v>9.9626601909571205E-2</v>
      </c>
    </row>
    <row r="193" spans="1:20" x14ac:dyDescent="0.25">
      <c r="A193" s="1">
        <v>35977</v>
      </c>
      <c r="B193" s="5">
        <v>1532.614</v>
      </c>
      <c r="C193" s="2"/>
      <c r="D193" s="2">
        <f>SUM(B$187:B193)</f>
        <v>9819.2729999999992</v>
      </c>
      <c r="E193" s="2">
        <f t="shared" si="24"/>
        <v>16305.272999999999</v>
      </c>
      <c r="F193" s="5">
        <v>11750.5</v>
      </c>
      <c r="G193" s="3">
        <f t="shared" si="41"/>
        <v>15.984000000000378</v>
      </c>
      <c r="H193" s="2">
        <f t="shared" si="42"/>
        <v>1516.6299999999997</v>
      </c>
      <c r="I193" s="2"/>
      <c r="J193" s="2">
        <f>SUM(H$187:H193)</f>
        <v>10692.772999999999</v>
      </c>
      <c r="K193" s="2">
        <f t="shared" si="43"/>
        <v>16869.773000000001</v>
      </c>
      <c r="L193" s="14">
        <f t="shared" si="28"/>
        <v>0.16454898143737795</v>
      </c>
      <c r="M193" s="13">
        <f t="shared" si="26"/>
        <v>8.2254855220877943E-3</v>
      </c>
      <c r="N193" s="3">
        <f t="shared" si="27"/>
        <v>137.63000000000102</v>
      </c>
      <c r="O193" s="11">
        <f t="shared" si="35"/>
        <v>0.69654167842092474</v>
      </c>
      <c r="P193" s="6"/>
      <c r="R193" s="13">
        <f t="shared" si="40"/>
        <v>8.7740433125552339E-2</v>
      </c>
      <c r="S193" s="13">
        <f t="shared" si="39"/>
        <v>9.0892664455024849E-2</v>
      </c>
    </row>
    <row r="194" spans="1:20" x14ac:dyDescent="0.25">
      <c r="A194" s="1">
        <v>36008</v>
      </c>
      <c r="B194" s="5">
        <v>1646.826</v>
      </c>
      <c r="C194" s="2"/>
      <c r="D194" s="2">
        <f>SUM(B$187:B194)</f>
        <v>11466.098999999998</v>
      </c>
      <c r="E194" s="2">
        <f t="shared" si="24"/>
        <v>16538.098999999998</v>
      </c>
      <c r="F194" s="5">
        <v>11601.826999999999</v>
      </c>
      <c r="G194" s="3">
        <f t="shared" si="41"/>
        <v>-148.67300000000068</v>
      </c>
      <c r="H194" s="2">
        <f t="shared" si="42"/>
        <v>1795.4990000000007</v>
      </c>
      <c r="I194" s="2"/>
      <c r="J194" s="2">
        <f>SUM(H$187:H194)</f>
        <v>12488.272000000001</v>
      </c>
      <c r="K194" s="2">
        <f t="shared" si="43"/>
        <v>17044.272000000001</v>
      </c>
      <c r="L194" s="14">
        <f t="shared" ref="L194:L200" si="44">K194/K182-1</f>
        <v>0.15511314425129608</v>
      </c>
      <c r="M194" s="13">
        <f t="shared" ref="M194:M199" si="45">K194/K193-1</f>
        <v>1.0343885480853743E-2</v>
      </c>
      <c r="N194" s="3">
        <f t="shared" ref="N194:N199" si="46">K194-K193</f>
        <v>174.4989999999998</v>
      </c>
      <c r="O194" s="11">
        <f t="shared" ref="O194:O199" si="47">F194/K194</f>
        <v>0.68068774072603389</v>
      </c>
      <c r="P194" s="6"/>
      <c r="R194" s="13">
        <f t="shared" si="40"/>
        <v>9.4278942070489286E-2</v>
      </c>
      <c r="S194" s="13">
        <f t="shared" si="39"/>
        <v>0.1076054727496705</v>
      </c>
    </row>
    <row r="195" spans="1:20" x14ac:dyDescent="0.25">
      <c r="A195" s="1">
        <v>36039</v>
      </c>
      <c r="B195" s="5">
        <v>1611.393</v>
      </c>
      <c r="C195" s="2">
        <f>SUM(B193:B195)</f>
        <v>4790.8330000000005</v>
      </c>
      <c r="D195" s="2">
        <f>SUM(B$187:B195)</f>
        <v>13077.491999999998</v>
      </c>
      <c r="E195" s="2">
        <f t="shared" si="24"/>
        <v>17002.491999999998</v>
      </c>
      <c r="F195" s="5">
        <v>12005.675999999999</v>
      </c>
      <c r="G195" s="3">
        <f t="shared" si="41"/>
        <v>403.84900000000016</v>
      </c>
      <c r="H195" s="2">
        <f t="shared" si="42"/>
        <v>1207.5439999999999</v>
      </c>
      <c r="I195" s="2">
        <f>SUM(H193:H195)</f>
        <v>4519.6730000000007</v>
      </c>
      <c r="J195" s="2">
        <f>SUM(H$187:H195)</f>
        <v>13695.816000000001</v>
      </c>
      <c r="K195" s="2">
        <f t="shared" si="43"/>
        <v>17110.815999999999</v>
      </c>
      <c r="L195" s="14">
        <f t="shared" si="44"/>
        <v>0.12718730443145954</v>
      </c>
      <c r="M195" s="13">
        <f t="shared" si="45"/>
        <v>3.9041855234414058E-3</v>
      </c>
      <c r="N195" s="3">
        <f t="shared" si="46"/>
        <v>66.54399999999805</v>
      </c>
      <c r="O195" s="11">
        <f t="shared" si="47"/>
        <v>0.70164251663976751</v>
      </c>
      <c r="P195" s="6"/>
      <c r="R195" s="13">
        <f t="shared" si="40"/>
        <v>9.2250442548145309E-2</v>
      </c>
      <c r="S195" s="13">
        <f t="shared" si="39"/>
        <v>7.2368930857676914E-2</v>
      </c>
    </row>
    <row r="196" spans="1:20" x14ac:dyDescent="0.25">
      <c r="A196" s="1">
        <v>36069</v>
      </c>
      <c r="B196" s="5">
        <v>1893.0719999999999</v>
      </c>
      <c r="C196" s="2"/>
      <c r="D196" s="2">
        <f>SUM(B$187:B196)</f>
        <v>14970.563999999998</v>
      </c>
      <c r="E196" s="2">
        <f t="shared" si="24"/>
        <v>17480.563999999998</v>
      </c>
      <c r="F196" s="5">
        <v>12927.207</v>
      </c>
      <c r="G196" s="3">
        <f t="shared" si="41"/>
        <v>921.53100000000086</v>
      </c>
      <c r="H196" s="2">
        <f t="shared" si="42"/>
        <v>971.54099999999903</v>
      </c>
      <c r="I196" s="2"/>
      <c r="J196" s="2">
        <f>SUM(H$187:H196)</f>
        <v>14667.357</v>
      </c>
      <c r="K196" s="2">
        <f t="shared" si="43"/>
        <v>16935.357</v>
      </c>
      <c r="L196" s="14">
        <f t="shared" si="44"/>
        <v>0.10208157899874393</v>
      </c>
      <c r="M196" s="13">
        <f t="shared" si="45"/>
        <v>-1.0254274255535156E-2</v>
      </c>
      <c r="N196" s="3">
        <f t="shared" si="46"/>
        <v>-175.45899999999892</v>
      </c>
      <c r="O196" s="11">
        <f t="shared" si="47"/>
        <v>0.76332651269176077</v>
      </c>
      <c r="P196" s="6"/>
      <c r="R196" s="13">
        <f t="shared" si="40"/>
        <v>0.10837624947824802</v>
      </c>
      <c r="S196" s="13">
        <f t="shared" si="39"/>
        <v>5.8225111014089947E-2</v>
      </c>
    </row>
    <row r="197" spans="1:20" x14ac:dyDescent="0.25">
      <c r="A197" s="1">
        <v>36100</v>
      </c>
      <c r="B197" s="5">
        <v>1369.617</v>
      </c>
      <c r="C197" s="2"/>
      <c r="D197" s="2">
        <f>SUM(B$187:B197)</f>
        <v>16340.180999999999</v>
      </c>
      <c r="E197" s="2">
        <f t="shared" ref="E197:E202" si="48">SUM(B186:B197)</f>
        <v>17624.180999999997</v>
      </c>
      <c r="F197" s="5">
        <v>13173.549000000001</v>
      </c>
      <c r="G197" s="3">
        <f t="shared" ref="G197:G202" si="49">F197-F196</f>
        <v>246.34200000000055</v>
      </c>
      <c r="H197" s="2">
        <f t="shared" ref="H197:H202" si="50">B197-G197</f>
        <v>1123.2749999999994</v>
      </c>
      <c r="I197" s="2"/>
      <c r="J197" s="2">
        <f>SUM(H$187:H197)</f>
        <v>15790.632</v>
      </c>
      <c r="K197" s="2">
        <f t="shared" ref="K197:K202" si="51">SUM(H186:H197)</f>
        <v>17214.631999999998</v>
      </c>
      <c r="L197" s="14">
        <f t="shared" si="44"/>
        <v>0.12729815921994381</v>
      </c>
      <c r="M197" s="13">
        <f t="shared" si="45"/>
        <v>1.6490647348030407E-2</v>
      </c>
      <c r="N197" s="3">
        <f t="shared" si="46"/>
        <v>279.27499999999782</v>
      </c>
      <c r="O197" s="11">
        <f t="shared" si="47"/>
        <v>0.76525301266968715</v>
      </c>
      <c r="P197" s="6"/>
      <c r="R197" s="13">
        <f t="shared" si="40"/>
        <v>7.8409037628600298E-2</v>
      </c>
      <c r="S197" s="13">
        <f t="shared" si="39"/>
        <v>6.7318632537743561E-2</v>
      </c>
    </row>
    <row r="198" spans="1:20" x14ac:dyDescent="0.25">
      <c r="A198" s="1">
        <v>36130</v>
      </c>
      <c r="B198" s="5">
        <v>1127.4100000000001</v>
      </c>
      <c r="C198" s="2">
        <f>SUM(B196:B198)</f>
        <v>4390.0990000000002</v>
      </c>
      <c r="D198" s="2">
        <f>SUM(B$187:B198)</f>
        <v>17467.591</v>
      </c>
      <c r="E198" s="4">
        <f t="shared" si="48"/>
        <v>17467.591</v>
      </c>
      <c r="F198" s="5">
        <v>13405.646000000001</v>
      </c>
      <c r="G198" s="3">
        <f t="shared" si="49"/>
        <v>232.09699999999975</v>
      </c>
      <c r="H198" s="2">
        <f t="shared" si="50"/>
        <v>895.31300000000033</v>
      </c>
      <c r="I198" s="2">
        <f>SUM(H196:H198)</f>
        <v>2990.128999999999</v>
      </c>
      <c r="J198" s="2">
        <f>SUM(H$187:H198)</f>
        <v>16685.945</v>
      </c>
      <c r="K198" s="4">
        <f t="shared" si="51"/>
        <v>16685.945</v>
      </c>
      <c r="L198" s="14">
        <f t="shared" si="44"/>
        <v>4.411144484074847E-2</v>
      </c>
      <c r="M198" s="13">
        <f t="shared" si="45"/>
        <v>-3.0711490085875703E-2</v>
      </c>
      <c r="N198" s="3">
        <f t="shared" si="46"/>
        <v>-528.68699999999808</v>
      </c>
      <c r="O198" s="11">
        <f t="shared" si="47"/>
        <v>0.80340945628191873</v>
      </c>
      <c r="P198" s="6"/>
      <c r="R198" s="13">
        <f t="shared" si="40"/>
        <v>6.4542958442294657E-2</v>
      </c>
      <c r="S198" s="13">
        <f t="shared" si="39"/>
        <v>5.3656715277438607E-2</v>
      </c>
    </row>
    <row r="199" spans="1:20" x14ac:dyDescent="0.25">
      <c r="A199" s="1">
        <v>36161</v>
      </c>
      <c r="B199" s="5">
        <v>1287.741</v>
      </c>
      <c r="C199" s="2"/>
      <c r="D199" s="2">
        <f>B199</f>
        <v>1287.741</v>
      </c>
      <c r="E199" s="2">
        <f t="shared" si="48"/>
        <v>17309.331999999999</v>
      </c>
      <c r="F199" s="5">
        <v>13781.57</v>
      </c>
      <c r="G199" s="3">
        <f t="shared" si="49"/>
        <v>375.92399999999907</v>
      </c>
      <c r="H199" s="2">
        <f t="shared" si="50"/>
        <v>911.81700000000092</v>
      </c>
      <c r="I199" s="2"/>
      <c r="J199" s="2">
        <f>H199</f>
        <v>911.81700000000092</v>
      </c>
      <c r="K199" s="2">
        <f t="shared" si="51"/>
        <v>16584.762000000002</v>
      </c>
      <c r="L199" s="14">
        <f t="shared" si="44"/>
        <v>3.467228148979995E-2</v>
      </c>
      <c r="M199" s="13">
        <f t="shared" si="45"/>
        <v>-6.06396581074653E-3</v>
      </c>
      <c r="N199" s="3">
        <f t="shared" si="46"/>
        <v>-101.18299999999726</v>
      </c>
      <c r="O199" s="11">
        <f t="shared" si="47"/>
        <v>0.83097785786736023</v>
      </c>
      <c r="P199" s="6">
        <v>2003</v>
      </c>
      <c r="R199" s="13">
        <f>B199/E$210</f>
        <v>7.4808085638559674E-2</v>
      </c>
      <c r="S199" s="13">
        <f t="shared" ref="S199:S210" si="52">H199/K$210</f>
        <v>5.3031340658826857E-2</v>
      </c>
      <c r="T199" s="6"/>
    </row>
    <row r="200" spans="1:20" x14ac:dyDescent="0.25">
      <c r="A200" s="1">
        <v>36192</v>
      </c>
      <c r="B200" s="5">
        <v>1143.3330000000001</v>
      </c>
      <c r="C200" s="2"/>
      <c r="D200" s="2">
        <f>SUM(B$199:B200)</f>
        <v>2431.0740000000001</v>
      </c>
      <c r="E200" s="2">
        <f t="shared" si="48"/>
        <v>17053.664999999997</v>
      </c>
      <c r="F200" s="5">
        <v>13747.7</v>
      </c>
      <c r="G200" s="3">
        <f t="shared" si="49"/>
        <v>-33.869999999998981</v>
      </c>
      <c r="H200" s="2">
        <f t="shared" si="50"/>
        <v>1177.2029999999991</v>
      </c>
      <c r="I200" s="2"/>
      <c r="J200" s="2">
        <f>SUM(H$199:H200)</f>
        <v>2089.02</v>
      </c>
      <c r="K200" s="2">
        <f t="shared" si="51"/>
        <v>16423.965</v>
      </c>
      <c r="L200" s="14">
        <f t="shared" si="44"/>
        <v>8.9670106892738577E-3</v>
      </c>
      <c r="M200" s="13">
        <f t="shared" ref="M200:M205" si="53">K200/K199-1</f>
        <v>-9.6954662358135213E-3</v>
      </c>
      <c r="N200" s="3">
        <f t="shared" ref="N200:N205" si="54">K200-K199</f>
        <v>-160.7970000000023</v>
      </c>
      <c r="O200" s="11">
        <f t="shared" ref="O200:O205" si="55">F200/K200</f>
        <v>0.83705122362352824</v>
      </c>
      <c r="P200" s="6"/>
      <c r="R200" s="13">
        <f t="shared" ref="R200:R210" si="56">B200/E$210</f>
        <v>6.641906484098227E-2</v>
      </c>
      <c r="S200" s="13">
        <f t="shared" si="52"/>
        <v>6.8466209028338845E-2</v>
      </c>
    </row>
    <row r="201" spans="1:20" x14ac:dyDescent="0.25">
      <c r="A201" s="1">
        <v>36220</v>
      </c>
      <c r="B201" s="5">
        <v>1255.365</v>
      </c>
      <c r="C201" s="2">
        <f>SUM(B199:B201)</f>
        <v>3686.4390000000003</v>
      </c>
      <c r="D201" s="2">
        <f>SUM(B$199:B201)</f>
        <v>3686.4390000000003</v>
      </c>
      <c r="E201" s="2">
        <f t="shared" si="48"/>
        <v>16997.03</v>
      </c>
      <c r="F201" s="5">
        <v>13543.877</v>
      </c>
      <c r="G201" s="3">
        <f t="shared" si="49"/>
        <v>-203.82300000000032</v>
      </c>
      <c r="H201" s="2">
        <f t="shared" si="50"/>
        <v>1459.1880000000003</v>
      </c>
      <c r="I201" s="2">
        <f>SUM(H199:H201)</f>
        <v>3548.2080000000005</v>
      </c>
      <c r="J201" s="2">
        <f>SUM(H$199:H201)</f>
        <v>3548.2080000000005</v>
      </c>
      <c r="K201" s="2">
        <f t="shared" si="51"/>
        <v>16213.153</v>
      </c>
      <c r="L201" s="14">
        <f t="shared" ref="L201:L206" si="57">K201/K189-1</f>
        <v>-2.0590008457170406E-2</v>
      </c>
      <c r="M201" s="13">
        <f t="shared" si="53"/>
        <v>-1.2835633782707134E-2</v>
      </c>
      <c r="N201" s="3">
        <f t="shared" si="54"/>
        <v>-210.8119999999999</v>
      </c>
      <c r="O201" s="11">
        <f t="shared" si="55"/>
        <v>0.83536354711511085</v>
      </c>
      <c r="P201" s="6"/>
      <c r="R201" s="13">
        <f t="shared" si="56"/>
        <v>7.2927283069849039E-2</v>
      </c>
      <c r="S201" s="13">
        <f t="shared" si="52"/>
        <v>8.4866476401813287E-2</v>
      </c>
    </row>
    <row r="202" spans="1:20" x14ac:dyDescent="0.25">
      <c r="A202" s="1">
        <v>36251</v>
      </c>
      <c r="B202" s="5">
        <v>1524.625</v>
      </c>
      <c r="C202" s="2"/>
      <c r="D202" s="2">
        <f>SUM(B$199:B202)</f>
        <v>5211.0640000000003</v>
      </c>
      <c r="E202" s="2">
        <f t="shared" si="48"/>
        <v>17151.654999999999</v>
      </c>
      <c r="F202" s="5">
        <v>13354.035</v>
      </c>
      <c r="G202" s="3">
        <f t="shared" si="49"/>
        <v>-189.84200000000055</v>
      </c>
      <c r="H202" s="2">
        <f t="shared" si="50"/>
        <v>1714.4670000000006</v>
      </c>
      <c r="I202" s="2"/>
      <c r="J202" s="2">
        <f>SUM(H$199:H202)</f>
        <v>5262.6750000000011</v>
      </c>
      <c r="K202" s="2">
        <f t="shared" si="51"/>
        <v>16279.619999999999</v>
      </c>
      <c r="L202" s="14">
        <f t="shared" si="57"/>
        <v>-2.9357262103505866E-2</v>
      </c>
      <c r="M202" s="13">
        <f t="shared" si="53"/>
        <v>4.0995727357904244E-3</v>
      </c>
      <c r="N202" s="3">
        <f t="shared" si="54"/>
        <v>66.466999999998734</v>
      </c>
      <c r="O202" s="11">
        <f t="shared" si="55"/>
        <v>0.8202915670021782</v>
      </c>
      <c r="P202" s="6"/>
      <c r="R202" s="13">
        <f t="shared" si="56"/>
        <v>8.8569267862628462E-2</v>
      </c>
      <c r="S202" s="13">
        <f t="shared" si="52"/>
        <v>9.9713520942597958E-2</v>
      </c>
    </row>
    <row r="203" spans="1:20" x14ac:dyDescent="0.25">
      <c r="A203" s="1">
        <v>36281</v>
      </c>
      <c r="B203" s="5">
        <v>1439.35</v>
      </c>
      <c r="C203" s="2"/>
      <c r="D203" s="2">
        <f>SUM(B$199:B203)</f>
        <v>6650.4140000000007</v>
      </c>
      <c r="E203" s="2">
        <f t="shared" ref="E203:E208" si="58">SUM(B192:B203)</f>
        <v>17232.405999999999</v>
      </c>
      <c r="F203" s="5">
        <v>13148.423000000001</v>
      </c>
      <c r="G203" s="3">
        <f t="shared" ref="G203:G208" si="59">F203-F202</f>
        <v>-205.61199999999917</v>
      </c>
      <c r="H203" s="2">
        <f t="shared" ref="H203:H208" si="60">B203-G203</f>
        <v>1644.9619999999991</v>
      </c>
      <c r="I203" s="2"/>
      <c r="J203" s="2">
        <f>SUM(H$199:H203)</f>
        <v>6907.6370000000006</v>
      </c>
      <c r="K203" s="2">
        <f t="shared" ref="K203:K208" si="61">SUM(H192:H203)</f>
        <v>16079.803</v>
      </c>
      <c r="L203" s="14">
        <f t="shared" si="57"/>
        <v>-4.6545288260225526E-2</v>
      </c>
      <c r="M203" s="13">
        <f t="shared" si="53"/>
        <v>-1.2274057993982623E-2</v>
      </c>
      <c r="N203" s="3">
        <f t="shared" si="54"/>
        <v>-199.8169999999991</v>
      </c>
      <c r="O203" s="11">
        <f t="shared" si="55"/>
        <v>0.81769801533016295</v>
      </c>
      <c r="P203" s="6"/>
      <c r="R203" s="13">
        <f t="shared" si="56"/>
        <v>8.361543048164255E-2</v>
      </c>
      <c r="S203" s="13">
        <f t="shared" si="52"/>
        <v>9.5671105268738149E-2</v>
      </c>
    </row>
    <row r="204" spans="1:20" x14ac:dyDescent="0.25">
      <c r="A204" s="1">
        <v>36312</v>
      </c>
      <c r="B204" s="5">
        <v>1365.4770000000001</v>
      </c>
      <c r="C204" s="2">
        <f>SUM(B202:B204)</f>
        <v>4329.4520000000002</v>
      </c>
      <c r="D204" s="2">
        <f>SUM(B$199:B204)</f>
        <v>8015.8910000000005</v>
      </c>
      <c r="E204" s="2">
        <f t="shared" si="58"/>
        <v>17196.823</v>
      </c>
      <c r="F204" s="5">
        <v>13037.41</v>
      </c>
      <c r="G204" s="3">
        <f t="shared" si="59"/>
        <v>-111.01300000000083</v>
      </c>
      <c r="H204" s="24">
        <f t="shared" si="60"/>
        <v>1476.4900000000009</v>
      </c>
      <c r="I204" s="2">
        <f>SUM(H202:H204)</f>
        <v>4835.9190000000008</v>
      </c>
      <c r="J204" s="2">
        <f>SUM(H$199:H204)</f>
        <v>8384.1270000000022</v>
      </c>
      <c r="K204" s="2">
        <f t="shared" si="61"/>
        <v>15893.929000000002</v>
      </c>
      <c r="L204" s="14">
        <f t="shared" si="57"/>
        <v>-5.0096033723833089E-2</v>
      </c>
      <c r="M204" s="13">
        <f t="shared" si="53"/>
        <v>-1.1559469976093473E-2</v>
      </c>
      <c r="N204" s="3">
        <f t="shared" si="54"/>
        <v>-185.87399999999798</v>
      </c>
      <c r="O204" s="11">
        <f t="shared" si="55"/>
        <v>0.8202760940985705</v>
      </c>
      <c r="P204" s="6"/>
      <c r="R204" s="13">
        <f t="shared" si="56"/>
        <v>7.9323963711245934E-2</v>
      </c>
      <c r="S204" s="13">
        <f t="shared" si="52"/>
        <v>8.5872761935071665E-2</v>
      </c>
    </row>
    <row r="205" spans="1:20" x14ac:dyDescent="0.25">
      <c r="A205" s="1">
        <v>36342</v>
      </c>
      <c r="B205" s="5">
        <v>1577.4739999999999</v>
      </c>
      <c r="C205" s="2"/>
      <c r="D205" s="2">
        <f>SUM(B$199:B205)</f>
        <v>9593.3649999999998</v>
      </c>
      <c r="E205" s="2">
        <f t="shared" si="58"/>
        <v>17241.683000000001</v>
      </c>
      <c r="F205" s="5">
        <v>13135.734</v>
      </c>
      <c r="G205" s="3">
        <f t="shared" si="59"/>
        <v>98.324000000000524</v>
      </c>
      <c r="H205" s="24">
        <f t="shared" si="60"/>
        <v>1479.1499999999994</v>
      </c>
      <c r="I205" s="2"/>
      <c r="J205" s="2">
        <f>SUM(H$199:H205)</f>
        <v>9863.2770000000019</v>
      </c>
      <c r="K205" s="2">
        <f t="shared" si="61"/>
        <v>15856.449000000001</v>
      </c>
      <c r="L205" s="14">
        <f t="shared" si="57"/>
        <v>-6.0067435406510827E-2</v>
      </c>
      <c r="M205" s="13">
        <f t="shared" si="53"/>
        <v>-2.3581330959765445E-3</v>
      </c>
      <c r="N205" s="3">
        <f t="shared" si="54"/>
        <v>-37.480000000001382</v>
      </c>
      <c r="O205" s="11">
        <f t="shared" si="55"/>
        <v>0.82841587041335674</v>
      </c>
      <c r="P205" s="6"/>
      <c r="R205" s="13">
        <f t="shared" si="56"/>
        <v>9.1639398050230039E-2</v>
      </c>
      <c r="S205" s="13">
        <f t="shared" si="52"/>
        <v>8.6027467721597251E-2</v>
      </c>
    </row>
    <row r="206" spans="1:20" x14ac:dyDescent="0.25">
      <c r="A206" s="1">
        <v>36373</v>
      </c>
      <c r="B206" s="5">
        <v>1586.5219999999999</v>
      </c>
      <c r="C206" s="2"/>
      <c r="D206" s="2">
        <f>SUM(B$199:B206)</f>
        <v>11179.886999999999</v>
      </c>
      <c r="E206" s="2">
        <f t="shared" si="58"/>
        <v>17181.379000000001</v>
      </c>
      <c r="F206" s="5">
        <v>12996.831</v>
      </c>
      <c r="G206" s="3">
        <f t="shared" si="59"/>
        <v>-138.90300000000025</v>
      </c>
      <c r="H206" s="24">
        <f t="shared" si="60"/>
        <v>1725.4250000000002</v>
      </c>
      <c r="I206" s="2"/>
      <c r="J206" s="2">
        <f>SUM(H$199:H206)</f>
        <v>11588.702000000001</v>
      </c>
      <c r="K206" s="2">
        <f t="shared" si="61"/>
        <v>15786.375</v>
      </c>
      <c r="L206" s="14">
        <f t="shared" si="57"/>
        <v>-7.3801744069796671E-2</v>
      </c>
      <c r="M206" s="13">
        <f t="shared" ref="M206:M211" si="62">K206/K205-1</f>
        <v>-4.4192744541984297E-3</v>
      </c>
      <c r="N206" s="3">
        <f t="shared" ref="N206:N211" si="63">K206-K205</f>
        <v>-70.074000000000524</v>
      </c>
      <c r="O206" s="11">
        <f t="shared" ref="O206:O211" si="64">F206/K206</f>
        <v>0.8232942014870418</v>
      </c>
      <c r="P206" s="6"/>
      <c r="R206" s="13">
        <f t="shared" si="56"/>
        <v>9.2165018931181786E-2</v>
      </c>
      <c r="S206" s="13">
        <f t="shared" si="52"/>
        <v>0.10035083899099957</v>
      </c>
    </row>
    <row r="207" spans="1:20" x14ac:dyDescent="0.25">
      <c r="A207" s="1">
        <v>36404</v>
      </c>
      <c r="B207" s="5">
        <v>1650.9110000000001</v>
      </c>
      <c r="C207" s="2">
        <f>SUM(B205:B207)</f>
        <v>4814.9070000000002</v>
      </c>
      <c r="D207" s="2">
        <f>SUM(B$199:B207)</f>
        <v>12830.797999999999</v>
      </c>
      <c r="E207" s="2">
        <f t="shared" si="58"/>
        <v>17220.897000000001</v>
      </c>
      <c r="F207" s="5">
        <v>13019.942999999999</v>
      </c>
      <c r="G207" s="3">
        <f t="shared" si="59"/>
        <v>23.111999999999171</v>
      </c>
      <c r="H207" s="24">
        <f t="shared" si="60"/>
        <v>1627.7990000000009</v>
      </c>
      <c r="I207" s="2">
        <f>SUM(H205:H207)</f>
        <v>4832.3740000000007</v>
      </c>
      <c r="J207" s="2">
        <f>SUM(H$199:H207)</f>
        <v>13216.501000000002</v>
      </c>
      <c r="K207" s="2">
        <f t="shared" si="61"/>
        <v>16206.630000000003</v>
      </c>
      <c r="L207" s="14">
        <f t="shared" ref="L207:L212" si="65">K207/K195-1</f>
        <v>-5.2842950330363903E-2</v>
      </c>
      <c r="M207" s="13">
        <f t="shared" si="62"/>
        <v>2.6621374444735002E-2</v>
      </c>
      <c r="N207" s="3">
        <f t="shared" si="63"/>
        <v>420.25500000000284</v>
      </c>
      <c r="O207" s="11">
        <f t="shared" si="64"/>
        <v>0.80337139800192869</v>
      </c>
      <c r="P207" s="6"/>
      <c r="R207" s="13">
        <f t="shared" si="56"/>
        <v>9.5905536493472054E-2</v>
      </c>
      <c r="S207" s="13">
        <f t="shared" si="52"/>
        <v>9.4672903985226931E-2</v>
      </c>
    </row>
    <row r="208" spans="1:20" x14ac:dyDescent="0.25">
      <c r="A208" s="1">
        <v>36434</v>
      </c>
      <c r="B208" s="5">
        <v>1724.8989999999999</v>
      </c>
      <c r="C208" s="2"/>
      <c r="D208" s="2">
        <f>SUM(B$199:B208)</f>
        <v>14555.696999999998</v>
      </c>
      <c r="E208" s="2">
        <f t="shared" si="58"/>
        <v>17052.724000000002</v>
      </c>
      <c r="F208" s="5">
        <v>13403.124</v>
      </c>
      <c r="G208" s="3">
        <f t="shared" si="59"/>
        <v>383.18100000000049</v>
      </c>
      <c r="H208" s="24">
        <f t="shared" si="60"/>
        <v>1341.7179999999994</v>
      </c>
      <c r="I208" s="2"/>
      <c r="J208" s="2">
        <f>SUM(H$199:H208)</f>
        <v>14558.219000000001</v>
      </c>
      <c r="K208" s="2">
        <f t="shared" si="61"/>
        <v>16576.807000000001</v>
      </c>
      <c r="L208" s="14">
        <f t="shared" si="65"/>
        <v>-2.1171682415670356E-2</v>
      </c>
      <c r="M208" s="13">
        <f t="shared" si="62"/>
        <v>2.2841084173575776E-2</v>
      </c>
      <c r="N208" s="3">
        <f t="shared" si="63"/>
        <v>370.17699999999786</v>
      </c>
      <c r="O208" s="11">
        <f t="shared" si="64"/>
        <v>0.80854678467330887</v>
      </c>
      <c r="P208" s="6"/>
      <c r="R208" s="13">
        <f t="shared" si="56"/>
        <v>0.10020368390061817</v>
      </c>
      <c r="S208" s="13">
        <f t="shared" si="52"/>
        <v>7.8034412964530994E-2</v>
      </c>
    </row>
    <row r="209" spans="1:20" x14ac:dyDescent="0.25">
      <c r="A209" s="1">
        <v>36465</v>
      </c>
      <c r="B209" s="5">
        <v>1378.3</v>
      </c>
      <c r="C209" s="2"/>
      <c r="D209" s="2">
        <f>SUM(B$199:B209)</f>
        <v>15933.996999999998</v>
      </c>
      <c r="E209" s="2">
        <f t="shared" ref="E209:E214" si="66">SUM(B198:B209)</f>
        <v>17061.407000000003</v>
      </c>
      <c r="F209" s="5">
        <v>13657.698</v>
      </c>
      <c r="G209" s="3">
        <f t="shared" ref="G209:G214" si="67">F209-F208</f>
        <v>254.57400000000052</v>
      </c>
      <c r="H209" s="24">
        <f t="shared" ref="H209:H214" si="68">B209-G209</f>
        <v>1123.7259999999994</v>
      </c>
      <c r="I209" s="2"/>
      <c r="J209" s="2">
        <f>SUM(H$199:H209)</f>
        <v>15681.945</v>
      </c>
      <c r="K209" s="2">
        <f t="shared" ref="K209:K214" si="69">SUM(H198:H209)</f>
        <v>16577.258000000002</v>
      </c>
      <c r="L209" s="14">
        <f t="shared" si="65"/>
        <v>-3.7025130714382737E-2</v>
      </c>
      <c r="M209" s="13">
        <f t="shared" si="62"/>
        <v>2.7206687029712739E-5</v>
      </c>
      <c r="N209" s="3">
        <f t="shared" si="63"/>
        <v>0.45100000000093132</v>
      </c>
      <c r="O209" s="11">
        <f t="shared" si="64"/>
        <v>0.82388160937110344</v>
      </c>
      <c r="P209" s="6"/>
      <c r="R209" s="13">
        <f t="shared" si="56"/>
        <v>8.0068883755061618E-2</v>
      </c>
      <c r="S209" s="13">
        <f t="shared" si="52"/>
        <v>6.5355982958401504E-2</v>
      </c>
    </row>
    <row r="210" spans="1:20" x14ac:dyDescent="0.25">
      <c r="A210" s="1">
        <v>36495</v>
      </c>
      <c r="B210" s="5">
        <v>1279.931</v>
      </c>
      <c r="C210" s="2">
        <f>SUM(B208:B210)</f>
        <v>4383.1299999999992</v>
      </c>
      <c r="D210" s="2">
        <f>SUM(B$199:B210)</f>
        <v>17213.927999999996</v>
      </c>
      <c r="E210" s="4">
        <f t="shared" si="66"/>
        <v>17213.927999999996</v>
      </c>
      <c r="F210" s="5">
        <v>13425.647000000001</v>
      </c>
      <c r="G210" s="3">
        <f t="shared" si="67"/>
        <v>-232.05099999999948</v>
      </c>
      <c r="H210" s="24">
        <f t="shared" si="68"/>
        <v>1511.9819999999995</v>
      </c>
      <c r="I210" s="2">
        <f>SUM(H208:H210)</f>
        <v>3977.4259999999981</v>
      </c>
      <c r="J210" s="2">
        <f>SUM(H$199:H210)</f>
        <v>17193.927</v>
      </c>
      <c r="K210" s="4">
        <f t="shared" si="69"/>
        <v>17193.927</v>
      </c>
      <c r="L210" s="14">
        <f t="shared" si="65"/>
        <v>3.0443705765540896E-2</v>
      </c>
      <c r="M210" s="13">
        <f t="shared" si="62"/>
        <v>3.7199698526740654E-2</v>
      </c>
      <c r="N210" s="3">
        <f t="shared" si="63"/>
        <v>616.66899999999805</v>
      </c>
      <c r="O210" s="11">
        <f t="shared" si="64"/>
        <v>0.78083657095903691</v>
      </c>
      <c r="P210" s="6"/>
      <c r="R210" s="13">
        <f t="shared" si="56"/>
        <v>7.4354383264528603E-2</v>
      </c>
      <c r="S210" s="13">
        <f t="shared" si="52"/>
        <v>8.7936979143856994E-2</v>
      </c>
    </row>
    <row r="211" spans="1:20" x14ac:dyDescent="0.25">
      <c r="A211" s="1">
        <v>36526</v>
      </c>
      <c r="B211" s="5">
        <v>1615.039</v>
      </c>
      <c r="C211" s="2"/>
      <c r="D211" s="2">
        <f>SUM(B$211:B211)</f>
        <v>1615.039</v>
      </c>
      <c r="E211" s="2">
        <f t="shared" si="66"/>
        <v>17541.225999999999</v>
      </c>
      <c r="F211" s="5">
        <v>14022.098</v>
      </c>
      <c r="G211" s="3">
        <f t="shared" si="67"/>
        <v>596.45099999999911</v>
      </c>
      <c r="H211" s="24">
        <f t="shared" si="68"/>
        <v>1018.5880000000009</v>
      </c>
      <c r="I211" s="2"/>
      <c r="J211" s="2">
        <f>SUM(H$211:H211)</f>
        <v>1018.5880000000009</v>
      </c>
      <c r="K211" s="2">
        <f t="shared" si="69"/>
        <v>17300.697999999997</v>
      </c>
      <c r="L211" s="14">
        <f t="shared" si="65"/>
        <v>4.316830111882175E-2</v>
      </c>
      <c r="M211" s="13">
        <f t="shared" si="62"/>
        <v>6.209808847042142E-3</v>
      </c>
      <c r="N211" s="3">
        <f t="shared" si="63"/>
        <v>106.770999999997</v>
      </c>
      <c r="O211" s="11">
        <f t="shared" si="64"/>
        <v>0.81049319513004636</v>
      </c>
      <c r="P211" s="6">
        <v>2004</v>
      </c>
      <c r="R211" s="13">
        <f>B211/E$222</f>
        <v>8.3514742969547057E-2</v>
      </c>
      <c r="S211" s="13">
        <f t="shared" ref="S211:S222" si="70">H211/K$222</f>
        <v>5.7387725699214839E-2</v>
      </c>
      <c r="T211" s="6"/>
    </row>
    <row r="212" spans="1:20" x14ac:dyDescent="0.25">
      <c r="A212" s="1">
        <v>36557</v>
      </c>
      <c r="B212" s="5">
        <v>1470.1020000000001</v>
      </c>
      <c r="C212" s="2"/>
      <c r="D212" s="2">
        <f>SUM(B$211:B212)</f>
        <v>3085.1410000000001</v>
      </c>
      <c r="E212" s="2">
        <f t="shared" si="66"/>
        <v>17867.994999999999</v>
      </c>
      <c r="F212" s="5">
        <v>14128.799000000001</v>
      </c>
      <c r="G212" s="3">
        <f t="shared" si="67"/>
        <v>106.70100000000093</v>
      </c>
      <c r="H212" s="24">
        <f t="shared" si="68"/>
        <v>1363.4009999999992</v>
      </c>
      <c r="I212" s="2"/>
      <c r="J212" s="2">
        <f>SUM(H$211:H212)</f>
        <v>2381.989</v>
      </c>
      <c r="K212" s="2">
        <f t="shared" si="69"/>
        <v>17486.896000000001</v>
      </c>
      <c r="L212" s="14">
        <f t="shared" si="65"/>
        <v>6.4718294273033328E-2</v>
      </c>
      <c r="M212" s="13">
        <f t="shared" ref="M212:M217" si="71">K212/K211-1</f>
        <v>1.0762455942529225E-2</v>
      </c>
      <c r="N212" s="3">
        <f t="shared" ref="N212:N217" si="72">K212-K211</f>
        <v>186.19800000000396</v>
      </c>
      <c r="O212" s="11">
        <f t="shared" ref="O212:O217" si="73">F212/K212</f>
        <v>0.80796494700946353</v>
      </c>
      <c r="P212" s="6"/>
      <c r="R212" s="13">
        <f t="shared" ref="R212:R222" si="74">B212/E$222</f>
        <v>7.6019954111954627E-2</v>
      </c>
      <c r="S212" s="13">
        <f t="shared" si="70"/>
        <v>7.6814651857311386E-2</v>
      </c>
    </row>
    <row r="213" spans="1:20" x14ac:dyDescent="0.25">
      <c r="A213" s="1">
        <v>36586</v>
      </c>
      <c r="B213" s="5">
        <v>1927.2650000000001</v>
      </c>
      <c r="C213" s="2">
        <f>SUM(B211:B213)</f>
        <v>5012.4059999999999</v>
      </c>
      <c r="D213" s="2">
        <f>SUM(B$211:B213)</f>
        <v>5012.4059999999999</v>
      </c>
      <c r="E213" s="2">
        <f t="shared" si="66"/>
        <v>18539.895</v>
      </c>
      <c r="F213" s="5">
        <v>14140.422</v>
      </c>
      <c r="G213" s="3">
        <f t="shared" si="67"/>
        <v>11.622999999999593</v>
      </c>
      <c r="H213" s="24">
        <f t="shared" si="68"/>
        <v>1915.6420000000005</v>
      </c>
      <c r="I213" s="2">
        <f>SUM(H211:H213)</f>
        <v>4297.6310000000003</v>
      </c>
      <c r="J213" s="2">
        <f>SUM(H$211:H213)</f>
        <v>4297.6310000000003</v>
      </c>
      <c r="K213" s="2">
        <f t="shared" si="69"/>
        <v>17943.350000000002</v>
      </c>
      <c r="L213" s="14">
        <f t="shared" ref="L213:L218" si="75">K213/K201-1</f>
        <v>0.10671564007321721</v>
      </c>
      <c r="M213" s="13">
        <f t="shared" si="71"/>
        <v>2.610263136465174E-2</v>
      </c>
      <c r="N213" s="3">
        <f t="shared" si="72"/>
        <v>456.45400000000154</v>
      </c>
      <c r="O213" s="11">
        <f t="shared" si="73"/>
        <v>0.78805919741854213</v>
      </c>
      <c r="P213" s="6"/>
      <c r="R213" s="13">
        <f t="shared" si="74"/>
        <v>9.9660157500347749E-2</v>
      </c>
      <c r="S213" s="13">
        <f t="shared" si="70"/>
        <v>0.10792816883165249</v>
      </c>
    </row>
    <row r="214" spans="1:20" x14ac:dyDescent="0.25">
      <c r="A214" s="1">
        <v>36617</v>
      </c>
      <c r="B214" s="5">
        <v>1583.059</v>
      </c>
      <c r="C214" s="2"/>
      <c r="D214" s="2">
        <f>SUM(B$211:B214)</f>
        <v>6595.4650000000001</v>
      </c>
      <c r="E214" s="2">
        <f t="shared" si="66"/>
        <v>18598.329000000002</v>
      </c>
      <c r="F214" s="5">
        <v>14253.748</v>
      </c>
      <c r="G214" s="3">
        <f t="shared" si="67"/>
        <v>113.32599999999911</v>
      </c>
      <c r="H214" s="24">
        <f t="shared" si="68"/>
        <v>1469.7330000000009</v>
      </c>
      <c r="I214" s="2"/>
      <c r="J214" s="2">
        <f>SUM(H$211:H214)</f>
        <v>5767.3640000000014</v>
      </c>
      <c r="K214" s="2">
        <f t="shared" si="69"/>
        <v>17698.616000000002</v>
      </c>
      <c r="L214" s="14">
        <f t="shared" si="75"/>
        <v>8.7163951001313578E-2</v>
      </c>
      <c r="M214" s="13">
        <f t="shared" si="71"/>
        <v>-1.3639259112707469E-2</v>
      </c>
      <c r="N214" s="3">
        <f t="shared" si="72"/>
        <v>-244.73400000000038</v>
      </c>
      <c r="O214" s="11">
        <f t="shared" si="73"/>
        <v>0.80535946991561369</v>
      </c>
      <c r="P214" s="6"/>
      <c r="R214" s="13">
        <f t="shared" si="74"/>
        <v>8.1861035857727402E-2</v>
      </c>
      <c r="S214" s="13">
        <f t="shared" si="70"/>
        <v>8.28054466134336E-2</v>
      </c>
    </row>
    <row r="215" spans="1:20" x14ac:dyDescent="0.25">
      <c r="A215" s="1">
        <v>36647</v>
      </c>
      <c r="B215" s="5">
        <v>1497.097</v>
      </c>
      <c r="C215" s="2"/>
      <c r="D215" s="2">
        <f>SUM(B$211:B215)</f>
        <v>8092.5619999999999</v>
      </c>
      <c r="E215" s="2">
        <f t="shared" ref="E215:E220" si="76">SUM(B204:B215)</f>
        <v>18656.076000000001</v>
      </c>
      <c r="F215" s="5">
        <v>14283.691000000001</v>
      </c>
      <c r="G215" s="3">
        <f t="shared" ref="G215:G221" si="77">F215-F214</f>
        <v>29.94300000000112</v>
      </c>
      <c r="H215" s="24">
        <f t="shared" ref="H215:H220" si="78">B215-G215</f>
        <v>1467.1539999999989</v>
      </c>
      <c r="I215" s="2"/>
      <c r="J215" s="2">
        <f>SUM(H$211:H215)</f>
        <v>7234.518</v>
      </c>
      <c r="K215" s="2">
        <f t="shared" ref="K215:K220" si="79">SUM(H204:H215)</f>
        <v>17520.808000000001</v>
      </c>
      <c r="L215" s="14">
        <f t="shared" si="75"/>
        <v>8.9615836711432362E-2</v>
      </c>
      <c r="M215" s="13">
        <f t="shared" si="71"/>
        <v>-1.0046435269288945E-2</v>
      </c>
      <c r="N215" s="3">
        <f t="shared" si="72"/>
        <v>-177.8080000000009</v>
      </c>
      <c r="O215" s="11">
        <f t="shared" si="73"/>
        <v>0.81524156876783305</v>
      </c>
      <c r="P215" s="6"/>
      <c r="R215" s="13">
        <f t="shared" si="74"/>
        <v>7.741588355171608E-2</v>
      </c>
      <c r="S215" s="13">
        <f t="shared" si="70"/>
        <v>8.2660144543726916E-2</v>
      </c>
    </row>
    <row r="216" spans="1:20" x14ac:dyDescent="0.25">
      <c r="A216" s="1">
        <v>36678</v>
      </c>
      <c r="B216" s="5">
        <v>1875.652</v>
      </c>
      <c r="C216" s="2">
        <f>SUM(B214:B216)</f>
        <v>4955.808</v>
      </c>
      <c r="D216" s="2">
        <f>SUM(B$211:B216)</f>
        <v>9968.2139999999999</v>
      </c>
      <c r="E216" s="2">
        <f t="shared" si="76"/>
        <v>19166.251000000004</v>
      </c>
      <c r="F216" s="5">
        <v>14383.623</v>
      </c>
      <c r="G216" s="3">
        <f t="shared" si="77"/>
        <v>99.93199999999888</v>
      </c>
      <c r="H216" s="24">
        <f t="shared" si="78"/>
        <v>1775.7200000000012</v>
      </c>
      <c r="I216" s="2">
        <f>SUM(H214:H216)</f>
        <v>4712.6070000000009</v>
      </c>
      <c r="J216" s="2">
        <f>SUM(H$211:H216)</f>
        <v>9010.2380000000012</v>
      </c>
      <c r="K216" s="2">
        <f t="shared" si="79"/>
        <v>17820.038</v>
      </c>
      <c r="L216" s="14">
        <f t="shared" si="75"/>
        <v>0.12118520222406914</v>
      </c>
      <c r="M216" s="13">
        <f t="shared" si="71"/>
        <v>1.7078550258641023E-2</v>
      </c>
      <c r="N216" s="3">
        <f t="shared" si="72"/>
        <v>299.22999999999956</v>
      </c>
      <c r="O216" s="11">
        <f t="shared" si="73"/>
        <v>0.80716006329503898</v>
      </c>
      <c r="P216" s="6"/>
      <c r="R216" s="13">
        <f t="shared" si="74"/>
        <v>9.699121487488345E-2</v>
      </c>
      <c r="S216" s="13">
        <f t="shared" si="70"/>
        <v>0.10004489771979422</v>
      </c>
    </row>
    <row r="217" spans="1:20" x14ac:dyDescent="0.25">
      <c r="A217" s="1">
        <v>36708</v>
      </c>
      <c r="B217" s="5">
        <v>1531.884</v>
      </c>
      <c r="C217" s="2"/>
      <c r="D217" s="2">
        <f>SUM(B$211:B217)</f>
        <v>11500.098</v>
      </c>
      <c r="E217" s="2">
        <f t="shared" si="76"/>
        <v>19120.661</v>
      </c>
      <c r="F217" s="5">
        <v>14342.724</v>
      </c>
      <c r="G217" s="3">
        <f t="shared" si="77"/>
        <v>-40.898999999999432</v>
      </c>
      <c r="H217" s="24">
        <f t="shared" si="78"/>
        <v>1572.7829999999994</v>
      </c>
      <c r="I217" s="2"/>
      <c r="J217" s="2">
        <f>SUM(H$211:H217)</f>
        <v>10583.021000000001</v>
      </c>
      <c r="K217" s="2">
        <f t="shared" si="79"/>
        <v>17913.671000000002</v>
      </c>
      <c r="L217" s="14">
        <f t="shared" si="75"/>
        <v>0.12974039773974622</v>
      </c>
      <c r="M217" s="13">
        <f t="shared" si="71"/>
        <v>5.2543658997810105E-3</v>
      </c>
      <c r="N217" s="3">
        <f t="shared" si="72"/>
        <v>93.63300000000163</v>
      </c>
      <c r="O217" s="11">
        <f t="shared" si="73"/>
        <v>0.80065800025019984</v>
      </c>
      <c r="P217" s="6"/>
      <c r="R217" s="13">
        <f t="shared" si="74"/>
        <v>7.9214742504151059E-2</v>
      </c>
      <c r="S217" s="13">
        <f t="shared" si="70"/>
        <v>8.8611331950099653E-2</v>
      </c>
    </row>
    <row r="218" spans="1:20" x14ac:dyDescent="0.25">
      <c r="A218" s="1">
        <v>36739</v>
      </c>
      <c r="B218" s="5">
        <v>1655.5940000000001</v>
      </c>
      <c r="C218" s="2"/>
      <c r="D218" s="2">
        <f>SUM(B$211:B218)</f>
        <v>13155.691999999999</v>
      </c>
      <c r="E218" s="2">
        <f t="shared" si="76"/>
        <v>19189.732999999997</v>
      </c>
      <c r="F218" s="5">
        <v>14243.203</v>
      </c>
      <c r="G218" s="3">
        <f t="shared" si="77"/>
        <v>-99.52100000000064</v>
      </c>
      <c r="H218" s="24">
        <f t="shared" si="78"/>
        <v>1755.1150000000007</v>
      </c>
      <c r="I218" s="2"/>
      <c r="J218" s="2">
        <f>SUM(H$211:H218)</f>
        <v>12338.136000000002</v>
      </c>
      <c r="K218" s="2">
        <f t="shared" si="79"/>
        <v>17943.360999999997</v>
      </c>
      <c r="L218" s="14">
        <f t="shared" si="75"/>
        <v>0.13663592813422953</v>
      </c>
      <c r="M218" s="13">
        <f t="shared" ref="M218:M223" si="80">K218/K217-1</f>
        <v>1.6573933952450659E-3</v>
      </c>
      <c r="N218" s="3">
        <f t="shared" ref="N218:N223" si="81">K218-K217</f>
        <v>29.689999999995052</v>
      </c>
      <c r="O218" s="11">
        <f t="shared" ref="O218:O223" si="82">F218/K218</f>
        <v>0.79378679390109808</v>
      </c>
      <c r="P218" s="6"/>
      <c r="R218" s="13">
        <f t="shared" si="74"/>
        <v>8.561186904583995E-2</v>
      </c>
      <c r="S218" s="13">
        <f t="shared" si="70"/>
        <v>9.8884002354806266E-2</v>
      </c>
    </row>
    <row r="219" spans="1:20" x14ac:dyDescent="0.25">
      <c r="A219" s="1">
        <v>36770</v>
      </c>
      <c r="B219" s="5">
        <v>1789.3050000000001</v>
      </c>
      <c r="C219" s="2">
        <f>SUM(B217:B219)</f>
        <v>4976.7830000000004</v>
      </c>
      <c r="D219" s="2">
        <f>SUM(B$211:B219)</f>
        <v>14944.996999999999</v>
      </c>
      <c r="E219" s="2">
        <f t="shared" si="76"/>
        <v>19328.126999999997</v>
      </c>
      <c r="F219" s="5">
        <v>14341.811</v>
      </c>
      <c r="G219" s="3">
        <f t="shared" si="77"/>
        <v>98.608000000000175</v>
      </c>
      <c r="H219" s="24">
        <f t="shared" si="78"/>
        <v>1690.6969999999999</v>
      </c>
      <c r="I219" s="2">
        <f>SUM(H217:H219)</f>
        <v>5018.5950000000003</v>
      </c>
      <c r="J219" s="2">
        <f>SUM(H$211:H219)</f>
        <v>14028.833000000002</v>
      </c>
      <c r="K219" s="2">
        <f t="shared" si="79"/>
        <v>18006.258999999998</v>
      </c>
      <c r="L219" s="14">
        <f t="shared" ref="L219:L225" si="83">K219/K207-1</f>
        <v>0.11104276459695783</v>
      </c>
      <c r="M219" s="13">
        <f t="shared" si="80"/>
        <v>3.5053633485946367E-3</v>
      </c>
      <c r="N219" s="3">
        <f t="shared" si="81"/>
        <v>62.898000000001048</v>
      </c>
      <c r="O219" s="11">
        <f t="shared" si="82"/>
        <v>0.79649032039359213</v>
      </c>
      <c r="P219" s="6"/>
      <c r="R219" s="13">
        <f t="shared" si="74"/>
        <v>9.2526153962303945E-2</v>
      </c>
      <c r="S219" s="13">
        <f t="shared" si="70"/>
        <v>9.525466201887843E-2</v>
      </c>
    </row>
    <row r="220" spans="1:20" x14ac:dyDescent="0.25">
      <c r="A220" s="1">
        <v>36800</v>
      </c>
      <c r="B220" s="5">
        <v>1655.0609999999999</v>
      </c>
      <c r="C220" s="2"/>
      <c r="D220" s="2">
        <f>SUM(B$211:B220)</f>
        <v>16600.058000000001</v>
      </c>
      <c r="E220" s="2">
        <f t="shared" si="76"/>
        <v>19258.289000000001</v>
      </c>
      <c r="F220" s="5">
        <v>14728.146000000001</v>
      </c>
      <c r="G220" s="3">
        <f t="shared" si="77"/>
        <v>386.33500000000095</v>
      </c>
      <c r="H220" s="24">
        <f t="shared" si="78"/>
        <v>1268.725999999999</v>
      </c>
      <c r="I220" s="2"/>
      <c r="J220" s="2">
        <f>SUM(H$211:H220)</f>
        <v>15297.559000000001</v>
      </c>
      <c r="K220" s="2">
        <f t="shared" si="79"/>
        <v>17933.267</v>
      </c>
      <c r="L220" s="14">
        <f t="shared" si="83"/>
        <v>8.1828786448439716E-2</v>
      </c>
      <c r="M220" s="13">
        <f t="shared" si="80"/>
        <v>-4.0537015490001993E-3</v>
      </c>
      <c r="N220" s="3">
        <f t="shared" si="81"/>
        <v>-72.99199999999837</v>
      </c>
      <c r="O220" s="11">
        <f t="shared" si="82"/>
        <v>0.82127511958640897</v>
      </c>
      <c r="P220" s="6"/>
      <c r="R220" s="13">
        <f t="shared" si="74"/>
        <v>8.558430726064295E-2</v>
      </c>
      <c r="S220" s="13">
        <f t="shared" si="70"/>
        <v>7.1480617949025438E-2</v>
      </c>
    </row>
    <row r="221" spans="1:20" x14ac:dyDescent="0.25">
      <c r="A221" s="1">
        <v>36831</v>
      </c>
      <c r="B221" s="5">
        <v>1372.5219999999999</v>
      </c>
      <c r="C221" s="2"/>
      <c r="D221" s="2">
        <f>SUM(B$211:B221)</f>
        <v>17972.580000000002</v>
      </c>
      <c r="E221" s="2">
        <f t="shared" ref="E221:E226" si="84">SUM(B210:B221)</f>
        <v>19252.511000000002</v>
      </c>
      <c r="F221" s="5">
        <v>14864.504000000001</v>
      </c>
      <c r="G221" s="3">
        <f t="shared" si="77"/>
        <v>136.35800000000017</v>
      </c>
      <c r="H221" s="24">
        <f t="shared" ref="H221:H226" si="85">B221-G221</f>
        <v>1236.1639999999998</v>
      </c>
      <c r="I221" s="2"/>
      <c r="J221" s="2">
        <f>SUM(H$211:H221)</f>
        <v>16533.723000000002</v>
      </c>
      <c r="K221" s="2">
        <f t="shared" ref="K221:K226" si="86">SUM(H210:H221)</f>
        <v>18045.705000000002</v>
      </c>
      <c r="L221" s="14">
        <f t="shared" si="83"/>
        <v>8.8582020018027174E-2</v>
      </c>
      <c r="M221" s="13">
        <f t="shared" si="80"/>
        <v>6.2698001429410954E-3</v>
      </c>
      <c r="N221" s="3">
        <f t="shared" si="81"/>
        <v>112.43800000000192</v>
      </c>
      <c r="O221" s="11">
        <f t="shared" si="82"/>
        <v>0.82371423006194544</v>
      </c>
      <c r="P221" s="6"/>
      <c r="R221" s="13">
        <f t="shared" si="74"/>
        <v>7.0974027283581792E-2</v>
      </c>
      <c r="S221" s="13">
        <f t="shared" si="70"/>
        <v>6.9646059595483298E-2</v>
      </c>
    </row>
    <row r="222" spans="1:20" x14ac:dyDescent="0.25">
      <c r="A222" s="1">
        <v>36861</v>
      </c>
      <c r="B222" s="5">
        <v>1365.79</v>
      </c>
      <c r="C222" s="2">
        <f>SUM(B220:B222)</f>
        <v>4393.3729999999996</v>
      </c>
      <c r="D222" s="2">
        <f>SUM(B$211:B222)</f>
        <v>19338.370000000003</v>
      </c>
      <c r="E222" s="4">
        <f t="shared" si="84"/>
        <v>19338.370000000003</v>
      </c>
      <c r="F222" s="5">
        <v>15014.786</v>
      </c>
      <c r="G222" s="3">
        <f t="shared" ref="G222:G227" si="87">F222-F221</f>
        <v>150.28199999999924</v>
      </c>
      <c r="H222" s="24">
        <f t="shared" si="85"/>
        <v>1215.5080000000007</v>
      </c>
      <c r="I222" s="2">
        <f>SUM(H220:H222)</f>
        <v>3720.3979999999992</v>
      </c>
      <c r="J222" s="2">
        <f>SUM(H$211:H222)</f>
        <v>17749.231000000003</v>
      </c>
      <c r="K222" s="4">
        <f t="shared" si="86"/>
        <v>17749.231000000003</v>
      </c>
      <c r="L222" s="14">
        <f t="shared" si="83"/>
        <v>3.2296519579267935E-2</v>
      </c>
      <c r="M222" s="13">
        <f t="shared" si="80"/>
        <v>-1.6429061652066146E-2</v>
      </c>
      <c r="N222" s="3">
        <f t="shared" si="81"/>
        <v>-296.47399999999834</v>
      </c>
      <c r="O222" s="11">
        <f t="shared" si="82"/>
        <v>0.84594008608034887</v>
      </c>
      <c r="P222" s="6"/>
      <c r="R222" s="13">
        <f t="shared" si="74"/>
        <v>7.0625911077303816E-2</v>
      </c>
      <c r="S222" s="13">
        <f t="shared" si="70"/>
        <v>6.8482290866573342E-2</v>
      </c>
    </row>
    <row r="223" spans="1:20" x14ac:dyDescent="0.25">
      <c r="A223" s="1">
        <v>36892</v>
      </c>
      <c r="B223" s="5">
        <v>1272.9290000000001</v>
      </c>
      <c r="C223" s="2"/>
      <c r="D223" s="2">
        <f>SUM(B$223:B223)</f>
        <v>1272.9290000000001</v>
      </c>
      <c r="E223" s="2">
        <f t="shared" si="84"/>
        <v>18996.259999999998</v>
      </c>
      <c r="F223" s="5">
        <v>14898.065000000001</v>
      </c>
      <c r="G223" s="3">
        <f t="shared" si="87"/>
        <v>-116.72099999999955</v>
      </c>
      <c r="H223" s="24">
        <f t="shared" si="85"/>
        <v>1389.6499999999996</v>
      </c>
      <c r="I223" s="2"/>
      <c r="J223" s="2">
        <f>SUM(H$223:H223)</f>
        <v>1389.6499999999996</v>
      </c>
      <c r="K223" s="2">
        <f t="shared" si="86"/>
        <v>18120.293000000005</v>
      </c>
      <c r="L223" s="14">
        <f t="shared" si="83"/>
        <v>4.7373522155002457E-2</v>
      </c>
      <c r="M223" s="13">
        <f t="shared" si="80"/>
        <v>2.0905807130461085E-2</v>
      </c>
      <c r="N223" s="3">
        <f t="shared" si="81"/>
        <v>371.06200000000172</v>
      </c>
      <c r="O223" s="11">
        <f t="shared" si="82"/>
        <v>0.82217572309675102</v>
      </c>
      <c r="P223" s="6">
        <v>2005</v>
      </c>
      <c r="R223" s="13">
        <f>B223/E$234</f>
        <v>6.6089724322982574E-2</v>
      </c>
      <c r="S223" s="13">
        <f t="shared" ref="S223:S234" si="88">H223/K$234</f>
        <v>7.413486693520914E-2</v>
      </c>
      <c r="T223" s="6"/>
    </row>
    <row r="224" spans="1:20" x14ac:dyDescent="0.25">
      <c r="A224" s="1">
        <v>36923</v>
      </c>
      <c r="B224" s="5">
        <v>1270.4269999999999</v>
      </c>
      <c r="C224" s="2"/>
      <c r="D224" s="2">
        <f>SUM(B$223:B224)</f>
        <v>2543.3559999999998</v>
      </c>
      <c r="E224" s="2">
        <f t="shared" si="84"/>
        <v>18796.584999999999</v>
      </c>
      <c r="F224" s="5">
        <v>14707.42</v>
      </c>
      <c r="G224" s="3">
        <f t="shared" si="87"/>
        <v>-190.64500000000044</v>
      </c>
      <c r="H224" s="24">
        <f t="shared" si="85"/>
        <v>1461.0720000000003</v>
      </c>
      <c r="I224" s="2"/>
      <c r="J224" s="2">
        <f>SUM(H$223:H224)</f>
        <v>2850.7219999999998</v>
      </c>
      <c r="K224" s="2">
        <f t="shared" si="86"/>
        <v>18217.964</v>
      </c>
      <c r="L224" s="14">
        <f t="shared" si="83"/>
        <v>4.1806619082082941E-2</v>
      </c>
      <c r="M224" s="13">
        <f t="shared" ref="M224:M230" si="89">K224/K223-1</f>
        <v>5.3901446295594457E-3</v>
      </c>
      <c r="N224" s="3">
        <f t="shared" ref="N224:N230" si="90">K224-K223</f>
        <v>97.67099999999482</v>
      </c>
      <c r="O224" s="11">
        <f t="shared" ref="O224:O229" si="91">F224/K224</f>
        <v>0.8073031651615955</v>
      </c>
      <c r="P224" s="6"/>
      <c r="R224" s="13">
        <f t="shared" ref="R224:R234" si="92">B224/E$234</f>
        <v>6.5959821955877948E-2</v>
      </c>
      <c r="S224" s="13">
        <f t="shared" si="88"/>
        <v>7.7945078474982873E-2</v>
      </c>
    </row>
    <row r="225" spans="1:20" x14ac:dyDescent="0.25">
      <c r="A225" s="1">
        <v>36951</v>
      </c>
      <c r="B225" s="5">
        <v>1450.847</v>
      </c>
      <c r="C225" s="2">
        <f>SUM(B223:B225)</f>
        <v>3994.2029999999995</v>
      </c>
      <c r="D225" s="2">
        <f>SUM(B$223:B225)</f>
        <v>3994.2029999999995</v>
      </c>
      <c r="E225" s="2">
        <f t="shared" si="84"/>
        <v>18320.167000000001</v>
      </c>
      <c r="F225" s="5">
        <v>14410.075999999999</v>
      </c>
      <c r="G225" s="3">
        <f t="shared" si="87"/>
        <v>-297.34400000000096</v>
      </c>
      <c r="H225" s="24">
        <f t="shared" si="85"/>
        <v>1748.1910000000009</v>
      </c>
      <c r="I225" s="2">
        <f>SUM(H223:H225)</f>
        <v>4598.9130000000005</v>
      </c>
      <c r="J225" s="2">
        <f>SUM(H$223:H225)</f>
        <v>4598.9130000000005</v>
      </c>
      <c r="K225" s="2">
        <f t="shared" si="86"/>
        <v>18050.513000000003</v>
      </c>
      <c r="L225" s="14">
        <f t="shared" si="83"/>
        <v>5.9722961431394328E-3</v>
      </c>
      <c r="M225" s="13">
        <f t="shared" si="89"/>
        <v>-9.1915320504528664E-3</v>
      </c>
      <c r="N225" s="3">
        <f t="shared" si="90"/>
        <v>-167.45099999999729</v>
      </c>
      <c r="O225" s="11">
        <f t="shared" si="91"/>
        <v>0.79831947158510108</v>
      </c>
      <c r="P225" s="6"/>
      <c r="R225" s="13">
        <f t="shared" si="92"/>
        <v>7.5327122144932104E-2</v>
      </c>
      <c r="S225" s="13">
        <f t="shared" si="88"/>
        <v>9.3262265435419212E-2</v>
      </c>
    </row>
    <row r="226" spans="1:20" x14ac:dyDescent="0.25">
      <c r="A226" s="1">
        <v>36982</v>
      </c>
      <c r="B226" s="5">
        <v>1420.595</v>
      </c>
      <c r="C226" s="2"/>
      <c r="D226" s="2">
        <f>SUM(B$223:B226)</f>
        <v>5414.7979999999998</v>
      </c>
      <c r="E226" s="2">
        <f t="shared" si="84"/>
        <v>18157.703000000001</v>
      </c>
      <c r="F226" s="5">
        <v>13951.098</v>
      </c>
      <c r="G226" s="3">
        <f t="shared" si="87"/>
        <v>-458.97799999999916</v>
      </c>
      <c r="H226" s="24">
        <f t="shared" si="85"/>
        <v>1879.5729999999992</v>
      </c>
      <c r="I226" s="2"/>
      <c r="J226" s="2">
        <f>SUM(H$223:H226)</f>
        <v>6478.4859999999999</v>
      </c>
      <c r="K226" s="2">
        <f t="shared" si="86"/>
        <v>18460.352999999999</v>
      </c>
      <c r="L226" s="14">
        <f t="shared" ref="L226:L231" si="93">K226/K214-1</f>
        <v>4.3039354037626376E-2</v>
      </c>
      <c r="M226" s="13">
        <f t="shared" si="89"/>
        <v>2.2705171869630281E-2</v>
      </c>
      <c r="N226" s="3">
        <f t="shared" si="90"/>
        <v>409.83999999999651</v>
      </c>
      <c r="O226" s="11">
        <f t="shared" si="91"/>
        <v>0.75573300250542341</v>
      </c>
      <c r="P226" s="6"/>
      <c r="R226" s="13">
        <f t="shared" si="92"/>
        <v>7.3756456113897487E-2</v>
      </c>
      <c r="S226" s="13">
        <f t="shared" si="88"/>
        <v>0.10027121523406025</v>
      </c>
    </row>
    <row r="227" spans="1:20" x14ac:dyDescent="0.25">
      <c r="A227" s="1">
        <v>37012</v>
      </c>
      <c r="B227" s="5">
        <v>1501.69</v>
      </c>
      <c r="C227" s="2"/>
      <c r="D227" s="2">
        <f>SUM(B$223:B227)</f>
        <v>6916.4879999999994</v>
      </c>
      <c r="E227" s="2">
        <f t="shared" ref="E227:E232" si="94">SUM(B216:B227)</f>
        <v>18162.295999999998</v>
      </c>
      <c r="F227" s="5">
        <v>13983.641</v>
      </c>
      <c r="G227" s="3">
        <f t="shared" si="87"/>
        <v>32.542999999999665</v>
      </c>
      <c r="H227" s="24">
        <f t="shared" ref="H227:H232" si="95">B227-G227</f>
        <v>1469.1470000000004</v>
      </c>
      <c r="I227" s="2"/>
      <c r="J227" s="2">
        <f>SUM(H$223:H227)</f>
        <v>7947.6329999999998</v>
      </c>
      <c r="K227" s="2">
        <f t="shared" ref="K227:K232" si="96">SUM(H216:H227)</f>
        <v>18462.346000000001</v>
      </c>
      <c r="L227" s="14">
        <f t="shared" si="93"/>
        <v>5.3738275084117104E-2</v>
      </c>
      <c r="M227" s="13">
        <f t="shared" si="89"/>
        <v>1.0796109911881402E-4</v>
      </c>
      <c r="N227" s="3">
        <f t="shared" si="90"/>
        <v>1.9930000000022119</v>
      </c>
      <c r="O227" s="11">
        <f t="shared" si="91"/>
        <v>0.75741409027866768</v>
      </c>
      <c r="P227" s="6"/>
      <c r="R227" s="13">
        <f t="shared" si="92"/>
        <v>7.796686077430845E-2</v>
      </c>
      <c r="S227" s="13">
        <f t="shared" si="88"/>
        <v>7.8375862521686587E-2</v>
      </c>
    </row>
    <row r="228" spans="1:20" x14ac:dyDescent="0.25">
      <c r="A228" s="1">
        <v>37043</v>
      </c>
      <c r="B228" s="5">
        <v>1792.7339999999999</v>
      </c>
      <c r="C228" s="2">
        <f>SUM(B226:B228)</f>
        <v>4715.0190000000002</v>
      </c>
      <c r="D228" s="2">
        <f>SUM(B$223:B228)</f>
        <v>8709.2219999999998</v>
      </c>
      <c r="E228" s="2">
        <f t="shared" si="94"/>
        <v>18079.377999999997</v>
      </c>
      <c r="F228" s="5">
        <v>13988.388000000001</v>
      </c>
      <c r="G228" s="3">
        <f t="shared" ref="G228:G233" si="97">F228-F227</f>
        <v>4.7470000000012078</v>
      </c>
      <c r="H228" s="24">
        <f t="shared" si="95"/>
        <v>1787.9869999999987</v>
      </c>
      <c r="I228" s="2">
        <f>SUM(H226:H228)</f>
        <v>5136.7069999999985</v>
      </c>
      <c r="J228" s="2">
        <f>SUM(H$223:H228)</f>
        <v>9735.619999999999</v>
      </c>
      <c r="K228" s="2">
        <f t="shared" si="96"/>
        <v>18474.612999999994</v>
      </c>
      <c r="L228" s="14">
        <f t="shared" si="93"/>
        <v>3.6732525486196765E-2</v>
      </c>
      <c r="M228" s="13">
        <f t="shared" si="89"/>
        <v>6.6443343657374143E-4</v>
      </c>
      <c r="N228" s="3">
        <f t="shared" si="90"/>
        <v>12.266999999992549</v>
      </c>
      <c r="O228" s="11">
        <f t="shared" si="91"/>
        <v>0.75716812038227843</v>
      </c>
      <c r="P228" s="6"/>
      <c r="R228" s="13">
        <f t="shared" si="92"/>
        <v>9.3077693920429042E-2</v>
      </c>
      <c r="S228" s="13">
        <f t="shared" si="88"/>
        <v>9.5385297252461934E-2</v>
      </c>
    </row>
    <row r="229" spans="1:20" x14ac:dyDescent="0.25">
      <c r="A229" s="1">
        <v>37073</v>
      </c>
      <c r="B229" s="5">
        <v>1589.6990000000001</v>
      </c>
      <c r="C229" s="2"/>
      <c r="D229" s="2">
        <f>SUM(B$223:B229)</f>
        <v>10298.921</v>
      </c>
      <c r="E229" s="2">
        <f t="shared" si="94"/>
        <v>18137.192999999999</v>
      </c>
      <c r="F229" s="5">
        <v>13926.734</v>
      </c>
      <c r="G229" s="3">
        <f t="shared" si="97"/>
        <v>-61.654000000000451</v>
      </c>
      <c r="H229" s="24">
        <f t="shared" si="95"/>
        <v>1651.3530000000005</v>
      </c>
      <c r="I229" s="2"/>
      <c r="J229" s="2">
        <f>SUM(H$223:H229)</f>
        <v>11386.973</v>
      </c>
      <c r="K229" s="2">
        <f t="shared" si="96"/>
        <v>18553.182999999997</v>
      </c>
      <c r="L229" s="14">
        <f t="shared" si="93"/>
        <v>3.5699662006743127E-2</v>
      </c>
      <c r="M229" s="13">
        <f t="shared" si="89"/>
        <v>4.2528631046292453E-3</v>
      </c>
      <c r="N229" s="3">
        <f t="shared" si="90"/>
        <v>78.570000000003347</v>
      </c>
      <c r="O229" s="11">
        <f t="shared" si="91"/>
        <v>0.7506385292485932</v>
      </c>
      <c r="P229" s="6"/>
      <c r="R229" s="13">
        <f t="shared" si="92"/>
        <v>8.2536236244536071E-2</v>
      </c>
      <c r="S229" s="13">
        <f t="shared" si="88"/>
        <v>8.8096164442887412E-2</v>
      </c>
    </row>
    <row r="230" spans="1:20" x14ac:dyDescent="0.25">
      <c r="A230" s="1">
        <v>37104</v>
      </c>
      <c r="B230" s="5">
        <v>1859.521</v>
      </c>
      <c r="C230" s="2"/>
      <c r="D230" s="2">
        <f>SUM(B$223:B230)</f>
        <v>12158.442000000001</v>
      </c>
      <c r="E230" s="2">
        <f t="shared" si="94"/>
        <v>18341.12</v>
      </c>
      <c r="F230" s="5">
        <v>14143.072</v>
      </c>
      <c r="G230" s="3">
        <f t="shared" si="97"/>
        <v>216.33799999999974</v>
      </c>
      <c r="H230" s="24">
        <f t="shared" si="95"/>
        <v>1643.1830000000002</v>
      </c>
      <c r="I230" s="2"/>
      <c r="J230" s="2">
        <f>SUM(H$223:H230)</f>
        <v>13030.156000000001</v>
      </c>
      <c r="K230" s="2">
        <f t="shared" si="96"/>
        <v>18441.251</v>
      </c>
      <c r="L230" s="14">
        <f t="shared" si="93"/>
        <v>2.7747867303121287E-2</v>
      </c>
      <c r="M230" s="13">
        <f t="shared" si="89"/>
        <v>-6.0330348706201242E-3</v>
      </c>
      <c r="N230" s="3">
        <f t="shared" si="90"/>
        <v>-111.93199999999706</v>
      </c>
      <c r="O230" s="11">
        <f t="shared" ref="O230:O235" si="98">F230/K230</f>
        <v>0.76692584467290204</v>
      </c>
      <c r="P230" s="6"/>
      <c r="R230" s="13">
        <f t="shared" si="92"/>
        <v>9.6545235643776567E-2</v>
      </c>
      <c r="S230" s="13">
        <f t="shared" si="88"/>
        <v>8.7660312348575409E-2</v>
      </c>
    </row>
    <row r="231" spans="1:20" x14ac:dyDescent="0.25">
      <c r="A231" s="1">
        <v>37135</v>
      </c>
      <c r="B231" s="5">
        <v>1881.8579999999999</v>
      </c>
      <c r="C231" s="2">
        <f>SUM(B229:B231)</f>
        <v>5331.0780000000004</v>
      </c>
      <c r="D231" s="2">
        <f>SUM(B$223:B231)</f>
        <v>14040.300000000001</v>
      </c>
      <c r="E231" s="2">
        <f t="shared" si="94"/>
        <v>18433.672999999999</v>
      </c>
      <c r="F231" s="5">
        <v>14698.888000000001</v>
      </c>
      <c r="G231" s="3">
        <f t="shared" si="97"/>
        <v>555.81600000000071</v>
      </c>
      <c r="H231" s="24">
        <f t="shared" si="95"/>
        <v>1326.0419999999992</v>
      </c>
      <c r="I231" s="2">
        <f>SUM(H229:H231)</f>
        <v>4620.5780000000004</v>
      </c>
      <c r="J231" s="2">
        <f>SUM(H$223:H231)</f>
        <v>14356.198</v>
      </c>
      <c r="K231" s="2">
        <f t="shared" si="96"/>
        <v>18076.595999999998</v>
      </c>
      <c r="L231" s="14">
        <f t="shared" si="93"/>
        <v>3.9062528201998514E-3</v>
      </c>
      <c r="M231" s="13">
        <f t="shared" ref="M231:M236" si="99">K231/K230-1</f>
        <v>-1.9773875427431808E-2</v>
      </c>
      <c r="N231" s="3">
        <f t="shared" ref="N231:N236" si="100">K231-K230</f>
        <v>-364.65500000000247</v>
      </c>
      <c r="O231" s="11">
        <f t="shared" si="98"/>
        <v>0.81314468719663824</v>
      </c>
      <c r="P231" s="6"/>
      <c r="R231" s="13">
        <f t="shared" si="92"/>
        <v>9.7704959534270427E-2</v>
      </c>
      <c r="S231" s="13">
        <f t="shared" si="88"/>
        <v>7.0741515648183761E-2</v>
      </c>
    </row>
    <row r="232" spans="1:20" x14ac:dyDescent="0.25">
      <c r="A232" s="1">
        <v>37165</v>
      </c>
      <c r="B232" s="5">
        <v>1774.001</v>
      </c>
      <c r="C232" s="2"/>
      <c r="D232" s="2">
        <f>SUM(B$223:B232)</f>
        <v>15814.301000000001</v>
      </c>
      <c r="E232" s="2">
        <f t="shared" si="94"/>
        <v>18552.613000000001</v>
      </c>
      <c r="F232" s="5">
        <v>14691.092000000001</v>
      </c>
      <c r="G232" s="3">
        <f t="shared" si="97"/>
        <v>-7.7960000000002765</v>
      </c>
      <c r="H232" s="24">
        <f t="shared" si="95"/>
        <v>1781.7970000000003</v>
      </c>
      <c r="I232" s="2"/>
      <c r="J232" s="2">
        <f>SUM(H$223:H232)</f>
        <v>16137.995000000001</v>
      </c>
      <c r="K232" s="2">
        <f t="shared" si="96"/>
        <v>18589.666999999998</v>
      </c>
      <c r="L232" s="14">
        <f t="shared" ref="L232:L238" si="101">K232/K220-1</f>
        <v>3.6602365871204467E-2</v>
      </c>
      <c r="M232" s="13">
        <f t="shared" si="99"/>
        <v>2.8383164617940215E-2</v>
      </c>
      <c r="N232" s="3">
        <f t="shared" si="100"/>
        <v>513.07099999999991</v>
      </c>
      <c r="O232" s="11">
        <f t="shared" si="98"/>
        <v>0.79028268768881138</v>
      </c>
      <c r="P232" s="6"/>
      <c r="R232" s="13">
        <f t="shared" si="92"/>
        <v>9.2105087588306489E-2</v>
      </c>
      <c r="S232" s="13">
        <f t="shared" si="88"/>
        <v>9.5055073939880469E-2</v>
      </c>
    </row>
    <row r="233" spans="1:20" x14ac:dyDescent="0.25">
      <c r="A233" s="1">
        <v>37196</v>
      </c>
      <c r="B233" s="5">
        <v>1785.6659999999999</v>
      </c>
      <c r="C233" s="2"/>
      <c r="D233" s="2">
        <f>SUM(B$223:B233)</f>
        <v>17599.967000000001</v>
      </c>
      <c r="E233" s="2">
        <f t="shared" ref="E233:E238" si="102">SUM(B222:B233)</f>
        <v>18965.757000000001</v>
      </c>
      <c r="F233" s="5">
        <v>14904.483</v>
      </c>
      <c r="G233" s="3">
        <f t="shared" si="97"/>
        <v>213.39099999999962</v>
      </c>
      <c r="H233" s="24">
        <f t="shared" ref="H233:H238" si="103">B233-G233</f>
        <v>1572.2750000000003</v>
      </c>
      <c r="I233" s="2"/>
      <c r="J233" s="2">
        <f>SUM(H$223:H233)</f>
        <v>17710.27</v>
      </c>
      <c r="K233" s="2">
        <f t="shared" ref="K233:K238" si="104">SUM(H222:H233)</f>
        <v>18925.778000000002</v>
      </c>
      <c r="L233" s="14">
        <f t="shared" si="101"/>
        <v>4.8769111542053878E-2</v>
      </c>
      <c r="M233" s="13">
        <f t="shared" si="99"/>
        <v>1.808052828488016E-2</v>
      </c>
      <c r="N233" s="3">
        <f t="shared" si="100"/>
        <v>336.11100000000442</v>
      </c>
      <c r="O233" s="11">
        <f t="shared" si="98"/>
        <v>0.78752286960145035</v>
      </c>
      <c r="P233" s="6"/>
      <c r="R233" s="13">
        <f t="shared" si="92"/>
        <v>9.2710727521270214E-2</v>
      </c>
      <c r="S233" s="13">
        <f t="shared" si="88"/>
        <v>8.3877521613755987E-2</v>
      </c>
    </row>
    <row r="234" spans="1:20" x14ac:dyDescent="0.25">
      <c r="A234" s="1">
        <v>37226</v>
      </c>
      <c r="B234" s="5">
        <v>1660.652</v>
      </c>
      <c r="C234" s="2">
        <f>SUM(B232:B234)</f>
        <v>5220.3189999999995</v>
      </c>
      <c r="D234" s="2">
        <f>SUM(B$223:B234)</f>
        <v>19260.618999999999</v>
      </c>
      <c r="E234" s="4">
        <f t="shared" si="102"/>
        <v>19260.618999999999</v>
      </c>
      <c r="F234" s="5">
        <v>15530.513999999999</v>
      </c>
      <c r="G234" s="3">
        <f t="shared" ref="G234:G240" si="105">F234-F233</f>
        <v>626.03099999999904</v>
      </c>
      <c r="H234" s="24">
        <f t="shared" si="103"/>
        <v>1034.621000000001</v>
      </c>
      <c r="I234" s="2">
        <f>SUM(H232:H234)</f>
        <v>4388.6930000000011</v>
      </c>
      <c r="J234" s="2">
        <f>SUM(H$223:H234)</f>
        <v>18744.891000000003</v>
      </c>
      <c r="K234" s="4">
        <f t="shared" si="104"/>
        <v>18744.891000000003</v>
      </c>
      <c r="L234" s="14">
        <f t="shared" si="101"/>
        <v>5.6095951424599777E-2</v>
      </c>
      <c r="M234" s="13">
        <f t="shared" si="99"/>
        <v>-9.5577048404561493E-3</v>
      </c>
      <c r="N234" s="3">
        <f t="shared" si="100"/>
        <v>-180.88699999999881</v>
      </c>
      <c r="O234" s="11">
        <f t="shared" si="98"/>
        <v>0.82851983508466365</v>
      </c>
      <c r="P234" s="6"/>
      <c r="R234" s="13">
        <f t="shared" si="92"/>
        <v>8.6220074235412697E-2</v>
      </c>
      <c r="S234" s="13">
        <f t="shared" si="88"/>
        <v>5.519482615289685E-2</v>
      </c>
    </row>
    <row r="235" spans="1:20" x14ac:dyDescent="0.25">
      <c r="A235" s="1">
        <v>37257</v>
      </c>
      <c r="B235" s="5">
        <v>1733.79</v>
      </c>
      <c r="C235" s="2"/>
      <c r="D235" s="2">
        <f>SUM(B$235:B235)</f>
        <v>1733.79</v>
      </c>
      <c r="E235" s="2">
        <f t="shared" si="102"/>
        <v>19721.480000000003</v>
      </c>
      <c r="F235" s="5">
        <v>15747.423000000001</v>
      </c>
      <c r="G235" s="3">
        <f t="shared" si="105"/>
        <v>216.90900000000147</v>
      </c>
      <c r="H235" s="24">
        <f t="shared" si="103"/>
        <v>1516.8809999999985</v>
      </c>
      <c r="I235" s="2"/>
      <c r="J235" s="2">
        <f>SUM(H$235:H235)</f>
        <v>1516.8809999999985</v>
      </c>
      <c r="K235" s="2">
        <f t="shared" si="104"/>
        <v>18872.121999999999</v>
      </c>
      <c r="L235" s="14">
        <f t="shared" si="101"/>
        <v>4.1490995758180826E-2</v>
      </c>
      <c r="M235" s="13">
        <f t="shared" si="99"/>
        <v>6.7875027920938358E-3</v>
      </c>
      <c r="N235" s="3">
        <f t="shared" si="100"/>
        <v>127.23099999999613</v>
      </c>
      <c r="O235" s="11">
        <f t="shared" si="98"/>
        <v>0.83442778718789556</v>
      </c>
      <c r="P235" s="6">
        <v>2006</v>
      </c>
      <c r="R235" s="13">
        <f>B235/E$246</f>
        <v>7.7233948494129775E-2</v>
      </c>
      <c r="S235" s="13">
        <f t="shared" ref="S235:S246" si="106">H235/K$246</f>
        <v>7.1105657843388806E-2</v>
      </c>
      <c r="T235" s="6"/>
    </row>
    <row r="236" spans="1:20" x14ac:dyDescent="0.25">
      <c r="A236" s="1">
        <v>37288</v>
      </c>
      <c r="B236" s="5">
        <v>1674.4110000000001</v>
      </c>
      <c r="C236" s="2"/>
      <c r="D236" s="2">
        <f>SUM(B$235:B236)</f>
        <v>3408.201</v>
      </c>
      <c r="E236" s="2">
        <f t="shared" si="102"/>
        <v>20125.464</v>
      </c>
      <c r="F236" s="5">
        <v>15889.833000000001</v>
      </c>
      <c r="G236" s="3">
        <f t="shared" si="105"/>
        <v>142.40999999999985</v>
      </c>
      <c r="H236" s="24">
        <f t="shared" si="103"/>
        <v>1532.0010000000002</v>
      </c>
      <c r="I236" s="2"/>
      <c r="J236" s="2">
        <f>SUM(H$235:H236)</f>
        <v>3048.8819999999987</v>
      </c>
      <c r="K236" s="2">
        <f t="shared" si="104"/>
        <v>18943.050999999999</v>
      </c>
      <c r="L236" s="14">
        <f t="shared" si="101"/>
        <v>3.9800660490930895E-2</v>
      </c>
      <c r="M236" s="13">
        <f t="shared" si="99"/>
        <v>3.7584008835891414E-3</v>
      </c>
      <c r="N236" s="3">
        <f t="shared" si="100"/>
        <v>70.929000000000087</v>
      </c>
      <c r="O236" s="11">
        <f t="shared" ref="O236:O241" si="107">F236/K236</f>
        <v>0.83882121206346327</v>
      </c>
      <c r="P236" s="6"/>
      <c r="R236" s="13">
        <f t="shared" ref="R236:R246" si="108">B236/E$246</f>
        <v>7.458883309512937E-2</v>
      </c>
      <c r="S236" s="13">
        <f t="shared" si="106"/>
        <v>7.1814426393190772E-2</v>
      </c>
    </row>
    <row r="237" spans="1:20" x14ac:dyDescent="0.25">
      <c r="A237" s="1">
        <v>37316</v>
      </c>
      <c r="B237" s="5">
        <v>2128.12</v>
      </c>
      <c r="C237" s="2">
        <f>SUM(B235:B237)</f>
        <v>5536.3209999999999</v>
      </c>
      <c r="D237" s="2">
        <f>SUM(B$235:B237)</f>
        <v>5536.3209999999999</v>
      </c>
      <c r="E237" s="2">
        <f t="shared" si="102"/>
        <v>20802.736999999997</v>
      </c>
      <c r="F237" s="5">
        <v>16177.813</v>
      </c>
      <c r="G237" s="3">
        <f t="shared" si="105"/>
        <v>287.97999999999956</v>
      </c>
      <c r="H237" s="24">
        <f t="shared" si="103"/>
        <v>1840.1400000000003</v>
      </c>
      <c r="I237" s="2">
        <f>SUM(H235:H237)</f>
        <v>4889.021999999999</v>
      </c>
      <c r="J237" s="2">
        <f>SUM(H$235:H237)</f>
        <v>4889.021999999999</v>
      </c>
      <c r="K237" s="2">
        <f t="shared" si="104"/>
        <v>19035</v>
      </c>
      <c r="L237" s="14">
        <f t="shared" si="101"/>
        <v>5.4540665963343837E-2</v>
      </c>
      <c r="M237" s="13">
        <f t="shared" ref="M237:M242" si="109">K237/K236-1</f>
        <v>4.8539699333545183E-3</v>
      </c>
      <c r="N237" s="3">
        <f t="shared" ref="N237:N242" si="110">K237-K236</f>
        <v>91.949000000000524</v>
      </c>
      <c r="O237" s="11">
        <f t="shared" si="107"/>
        <v>0.84989824008405568</v>
      </c>
      <c r="P237" s="6"/>
      <c r="R237" s="13">
        <f t="shared" si="108"/>
        <v>9.47998952983507E-2</v>
      </c>
      <c r="S237" s="13">
        <f t="shared" si="106"/>
        <v>8.6258820055056154E-2</v>
      </c>
    </row>
    <row r="238" spans="1:20" x14ac:dyDescent="0.25">
      <c r="A238" s="1">
        <v>37347</v>
      </c>
      <c r="B238" s="5">
        <v>1743.9649999999999</v>
      </c>
      <c r="C238" s="2"/>
      <c r="D238" s="2">
        <f>SUM(B$235:B238)</f>
        <v>7280.2860000000001</v>
      </c>
      <c r="E238" s="2">
        <f t="shared" si="102"/>
        <v>21126.106999999996</v>
      </c>
      <c r="F238" s="5">
        <v>15980.700999999999</v>
      </c>
      <c r="G238" s="3">
        <f t="shared" si="105"/>
        <v>-197.11200000000099</v>
      </c>
      <c r="H238" s="24">
        <f t="shared" si="103"/>
        <v>1941.0770000000009</v>
      </c>
      <c r="I238" s="2"/>
      <c r="J238" s="2">
        <f>SUM(H$235:H238)</f>
        <v>6830.0990000000002</v>
      </c>
      <c r="K238" s="2">
        <f t="shared" si="104"/>
        <v>19096.503999999997</v>
      </c>
      <c r="L238" s="14">
        <f t="shared" si="101"/>
        <v>3.4460391954584946E-2</v>
      </c>
      <c r="M238" s="13">
        <f t="shared" si="109"/>
        <v>3.2311006041501056E-3</v>
      </c>
      <c r="N238" s="3">
        <f t="shared" si="110"/>
        <v>61.503999999997177</v>
      </c>
      <c r="O238" s="11">
        <f t="shared" si="107"/>
        <v>0.83683908845304888</v>
      </c>
      <c r="P238" s="6"/>
      <c r="R238" s="13">
        <f t="shared" si="108"/>
        <v>7.7687207208234577E-2</v>
      </c>
      <c r="S238" s="13">
        <f t="shared" si="106"/>
        <v>9.099036576347902E-2</v>
      </c>
    </row>
    <row r="239" spans="1:20" x14ac:dyDescent="0.25">
      <c r="A239" s="1">
        <v>37377</v>
      </c>
      <c r="B239" s="5">
        <v>2405.2020000000002</v>
      </c>
      <c r="C239" s="2"/>
      <c r="D239" s="2">
        <f>SUM(B$235:B239)</f>
        <v>9685.4880000000012</v>
      </c>
      <c r="E239" s="2">
        <f t="shared" ref="E239:E244" si="111">SUM(B228:B239)</f>
        <v>22029.618999999999</v>
      </c>
      <c r="F239" s="5">
        <v>15711.431</v>
      </c>
      <c r="G239" s="3">
        <f t="shared" si="105"/>
        <v>-269.26999999999862</v>
      </c>
      <c r="H239" s="24">
        <f t="shared" ref="H239:H245" si="112">B239-G239</f>
        <v>2674.4719999999988</v>
      </c>
      <c r="I239" s="2"/>
      <c r="J239" s="2">
        <f>SUM(H$235:H239)</f>
        <v>9504.5709999999999</v>
      </c>
      <c r="K239" s="2">
        <f t="shared" ref="K239:K245" si="113">SUM(H228:H239)</f>
        <v>20301.828999999998</v>
      </c>
      <c r="L239" s="14">
        <f t="shared" ref="L239:L245" si="114">K239/K227-1</f>
        <v>9.9634304329471179E-2</v>
      </c>
      <c r="M239" s="13">
        <f t="shared" si="109"/>
        <v>6.3117573771618085E-2</v>
      </c>
      <c r="N239" s="3">
        <f t="shared" si="110"/>
        <v>1205.3250000000007</v>
      </c>
      <c r="O239" s="11">
        <f t="shared" si="107"/>
        <v>0.77389239166579538</v>
      </c>
      <c r="P239" s="6"/>
      <c r="R239" s="13">
        <f t="shared" si="108"/>
        <v>0.10714287623413329</v>
      </c>
      <c r="S239" s="13">
        <f t="shared" si="106"/>
        <v>0.12536915614588345</v>
      </c>
    </row>
    <row r="240" spans="1:20" x14ac:dyDescent="0.25">
      <c r="A240" s="1">
        <v>37408</v>
      </c>
      <c r="B240" s="5">
        <v>1980.9259999999999</v>
      </c>
      <c r="C240" s="2">
        <f>SUM(B238:B240)</f>
        <v>6130.0930000000008</v>
      </c>
      <c r="D240" s="2">
        <f>SUM(B$235:B240)</f>
        <v>11666.414000000001</v>
      </c>
      <c r="E240" s="2">
        <f t="shared" si="111"/>
        <v>22217.811000000002</v>
      </c>
      <c r="F240" s="5">
        <v>15572.808999999999</v>
      </c>
      <c r="G240" s="3">
        <f t="shared" si="105"/>
        <v>-138.62200000000121</v>
      </c>
      <c r="H240" s="24">
        <f t="shared" si="112"/>
        <v>2119.5480000000011</v>
      </c>
      <c r="I240" s="2">
        <f>SUM(H238:H240)</f>
        <v>6735.0970000000016</v>
      </c>
      <c r="J240" s="2">
        <f>SUM(H$235:H240)</f>
        <v>11624.119000000001</v>
      </c>
      <c r="K240" s="2">
        <f t="shared" si="113"/>
        <v>20633.390000000003</v>
      </c>
      <c r="L240" s="14">
        <f t="shared" si="114"/>
        <v>0.11685099980172842</v>
      </c>
      <c r="M240" s="13">
        <f t="shared" si="109"/>
        <v>1.6331582735723327E-2</v>
      </c>
      <c r="N240" s="3">
        <f t="shared" si="110"/>
        <v>331.56100000000515</v>
      </c>
      <c r="O240" s="11">
        <f t="shared" si="107"/>
        <v>0.75473826647002729</v>
      </c>
      <c r="P240" s="6"/>
      <c r="R240" s="13">
        <f t="shared" si="108"/>
        <v>8.824294560164872E-2</v>
      </c>
      <c r="S240" s="13">
        <f t="shared" si="106"/>
        <v>9.9356412843617459E-2</v>
      </c>
    </row>
    <row r="241" spans="1:20" x14ac:dyDescent="0.25">
      <c r="A241" s="1">
        <v>37438</v>
      </c>
      <c r="B241" s="5">
        <v>1609.25</v>
      </c>
      <c r="C241" s="2"/>
      <c r="D241" s="2">
        <f>SUM(B$235:B241)</f>
        <v>13275.664000000001</v>
      </c>
      <c r="E241" s="2">
        <f t="shared" si="111"/>
        <v>22237.362000000001</v>
      </c>
      <c r="F241" s="5">
        <v>15605.550999999999</v>
      </c>
      <c r="G241" s="3">
        <f t="shared" ref="G241:G247" si="115">F241-F240</f>
        <v>32.742000000000189</v>
      </c>
      <c r="H241" s="24">
        <f t="shared" si="112"/>
        <v>1576.5079999999998</v>
      </c>
      <c r="I241" s="2"/>
      <c r="J241" s="2">
        <f>SUM(H$235:H241)</f>
        <v>13200.627</v>
      </c>
      <c r="K241" s="2">
        <f t="shared" si="113"/>
        <v>20558.544999999998</v>
      </c>
      <c r="L241" s="14">
        <f t="shared" si="114"/>
        <v>0.10808722147568961</v>
      </c>
      <c r="M241" s="13">
        <f t="shared" si="109"/>
        <v>-3.6273729135156696E-3</v>
      </c>
      <c r="N241" s="3">
        <f t="shared" si="110"/>
        <v>-74.845000000004802</v>
      </c>
      <c r="O241" s="11">
        <f t="shared" si="107"/>
        <v>0.75907857292429992</v>
      </c>
      <c r="P241" s="6"/>
      <c r="R241" s="13">
        <f t="shared" si="108"/>
        <v>7.1686150926108902E-2</v>
      </c>
      <c r="S241" s="13">
        <f t="shared" si="106"/>
        <v>7.3900746621102978E-2</v>
      </c>
    </row>
    <row r="242" spans="1:20" x14ac:dyDescent="0.25">
      <c r="A242" s="1">
        <v>37469</v>
      </c>
      <c r="B242" s="5">
        <v>2169.2289999999998</v>
      </c>
      <c r="C242" s="2"/>
      <c r="D242" s="2">
        <f>SUM(B$235:B242)</f>
        <v>15444.893</v>
      </c>
      <c r="E242" s="2">
        <f t="shared" si="111"/>
        <v>22547.07</v>
      </c>
      <c r="F242" s="5">
        <v>16001.755999999999</v>
      </c>
      <c r="G242" s="3">
        <f t="shared" si="115"/>
        <v>396.20499999999993</v>
      </c>
      <c r="H242" s="24">
        <f t="shared" si="112"/>
        <v>1773.0239999999999</v>
      </c>
      <c r="I242" s="2"/>
      <c r="J242" s="2">
        <f>SUM(H$235:H242)</f>
        <v>14973.651</v>
      </c>
      <c r="K242" s="2">
        <f t="shared" si="113"/>
        <v>20688.386000000002</v>
      </c>
      <c r="L242" s="14">
        <f t="shared" si="114"/>
        <v>0.12185371805849843</v>
      </c>
      <c r="M242" s="13">
        <f t="shared" si="109"/>
        <v>6.3156706858391587E-3</v>
      </c>
      <c r="N242" s="3">
        <f t="shared" si="110"/>
        <v>129.84100000000399</v>
      </c>
      <c r="O242" s="11">
        <f t="shared" ref="O242:O247" si="116">F242/K242</f>
        <v>0.77346565362807895</v>
      </c>
      <c r="P242" s="6"/>
      <c r="R242" s="13">
        <f t="shared" si="108"/>
        <v>9.6631149595956048E-2</v>
      </c>
      <c r="S242" s="13">
        <f t="shared" si="106"/>
        <v>8.3112675214546627E-2</v>
      </c>
    </row>
    <row r="243" spans="1:20" x14ac:dyDescent="0.25">
      <c r="A243" s="1">
        <v>37500</v>
      </c>
      <c r="B243" s="5">
        <v>1967.1210000000001</v>
      </c>
      <c r="C243" s="2">
        <f>SUM(B241:B243)</f>
        <v>5745.6</v>
      </c>
      <c r="D243" s="2">
        <f>SUM(B$235:B243)</f>
        <v>17412.013999999999</v>
      </c>
      <c r="E243" s="36">
        <f t="shared" si="111"/>
        <v>22632.332999999999</v>
      </c>
      <c r="F243" s="5">
        <v>16317.445</v>
      </c>
      <c r="G243" s="3">
        <f t="shared" si="115"/>
        <v>315.68900000000031</v>
      </c>
      <c r="H243" s="24">
        <f t="shared" si="112"/>
        <v>1651.4319999999998</v>
      </c>
      <c r="I243" s="2">
        <f>SUM(H241:H243)</f>
        <v>5000.9639999999999</v>
      </c>
      <c r="J243" s="2">
        <f>SUM(H$235:H243)</f>
        <v>16625.082999999999</v>
      </c>
      <c r="K243" s="2">
        <f t="shared" si="113"/>
        <v>21013.776000000002</v>
      </c>
      <c r="L243" s="14">
        <f t="shared" si="114"/>
        <v>0.16248523781800528</v>
      </c>
      <c r="M243" s="13">
        <f t="shared" ref="M243:M248" si="117">K243/K242-1</f>
        <v>1.5728148150367938E-2</v>
      </c>
      <c r="N243" s="3">
        <f t="shared" ref="N243:N248" si="118">K243-K242</f>
        <v>325.38999999999942</v>
      </c>
      <c r="O243" s="11">
        <f t="shared" si="116"/>
        <v>0.77651179873621945</v>
      </c>
      <c r="P243" s="6"/>
      <c r="R243" s="13">
        <f t="shared" si="108"/>
        <v>8.7627983778728144E-2</v>
      </c>
      <c r="S243" s="13">
        <f t="shared" si="106"/>
        <v>7.7412901040769422E-2</v>
      </c>
    </row>
    <row r="244" spans="1:20" x14ac:dyDescent="0.25">
      <c r="A244" s="1">
        <v>37530</v>
      </c>
      <c r="B244" s="5">
        <v>1724.4459999999999</v>
      </c>
      <c r="C244" s="2"/>
      <c r="D244" s="2">
        <f>SUM(B$235:B244)</f>
        <v>19136.46</v>
      </c>
      <c r="E244" s="2">
        <f t="shared" si="111"/>
        <v>22582.777999999998</v>
      </c>
      <c r="F244" s="5">
        <v>16585.705000000002</v>
      </c>
      <c r="G244" s="3">
        <f t="shared" si="115"/>
        <v>268.26000000000204</v>
      </c>
      <c r="H244" s="24">
        <f t="shared" si="112"/>
        <v>1456.1859999999979</v>
      </c>
      <c r="I244" s="2"/>
      <c r="J244" s="2">
        <f>SUM(H$235:H244)</f>
        <v>18081.268999999997</v>
      </c>
      <c r="K244" s="2">
        <f t="shared" si="113"/>
        <v>20688.165000000001</v>
      </c>
      <c r="L244" s="14">
        <f t="shared" si="114"/>
        <v>0.11288518508696277</v>
      </c>
      <c r="M244" s="13">
        <f t="shared" si="117"/>
        <v>-1.5495120914965521E-2</v>
      </c>
      <c r="N244" s="3">
        <f t="shared" si="118"/>
        <v>-325.61100000000079</v>
      </c>
      <c r="O244" s="11">
        <f t="shared" si="116"/>
        <v>0.80170015078669377</v>
      </c>
      <c r="P244" s="6"/>
      <c r="R244" s="13">
        <f t="shared" si="108"/>
        <v>7.6817707764439816E-2</v>
      </c>
      <c r="S244" s="13">
        <f t="shared" si="106"/>
        <v>6.8260505255410886E-2</v>
      </c>
    </row>
    <row r="245" spans="1:20" x14ac:dyDescent="0.25">
      <c r="A245" s="1">
        <v>37561</v>
      </c>
      <c r="B245" s="5">
        <v>1713.1769999999999</v>
      </c>
      <c r="C245" s="2"/>
      <c r="D245" s="2">
        <f>SUM(B$235:B245)</f>
        <v>20849.636999999999</v>
      </c>
      <c r="E245" s="2">
        <f t="shared" ref="E245:E250" si="119">SUM(B234:B245)</f>
        <v>22510.288999999997</v>
      </c>
      <c r="F245" s="5">
        <v>16653.519</v>
      </c>
      <c r="G245" s="3">
        <f t="shared" si="115"/>
        <v>67.813999999998487</v>
      </c>
      <c r="H245" s="24">
        <f t="shared" si="112"/>
        <v>1645.3630000000014</v>
      </c>
      <c r="I245" s="2"/>
      <c r="J245" s="2">
        <f>SUM(H$235:H245)</f>
        <v>19726.631999999998</v>
      </c>
      <c r="K245" s="2">
        <f t="shared" si="113"/>
        <v>20761.252999999997</v>
      </c>
      <c r="L245" s="14">
        <f t="shared" si="114"/>
        <v>9.6982803031927967E-2</v>
      </c>
      <c r="M245" s="13">
        <f t="shared" si="117"/>
        <v>3.5328411195481024E-3</v>
      </c>
      <c r="N245" s="3">
        <f t="shared" si="118"/>
        <v>73.0879999999961</v>
      </c>
      <c r="O245" s="11">
        <f t="shared" si="116"/>
        <v>0.80214421547678272</v>
      </c>
      <c r="P245" s="6"/>
      <c r="R245" s="13">
        <f t="shared" si="108"/>
        <v>7.6315715386135435E-2</v>
      </c>
      <c r="S245" s="13">
        <f t="shared" si="106"/>
        <v>7.7128409220085126E-2</v>
      </c>
    </row>
    <row r="246" spans="1:20" x14ac:dyDescent="0.25">
      <c r="A246" s="1">
        <v>37591</v>
      </c>
      <c r="B246" s="5">
        <v>1598.9110000000001</v>
      </c>
      <c r="C246" s="2">
        <f>SUM(B244:B246)</f>
        <v>5036.5339999999997</v>
      </c>
      <c r="D246" s="2">
        <f>SUM(B$235:B246)</f>
        <v>22448.547999999999</v>
      </c>
      <c r="E246" s="4">
        <f t="shared" si="119"/>
        <v>22448.547999999999</v>
      </c>
      <c r="F246" s="5">
        <v>16646.287</v>
      </c>
      <c r="G246" s="3">
        <f t="shared" si="115"/>
        <v>-7.2319999999999709</v>
      </c>
      <c r="H246" s="24">
        <f t="shared" ref="H246:H251" si="120">B246-G246</f>
        <v>1606.143</v>
      </c>
      <c r="I246" s="2">
        <f>SUM(H244:H246)</f>
        <v>4707.6919999999991</v>
      </c>
      <c r="J246" s="2">
        <f>SUM(H$235:H246)</f>
        <v>21332.774999999998</v>
      </c>
      <c r="K246" s="4">
        <f t="shared" ref="K246:K251" si="121">SUM(H235:H246)</f>
        <v>21332.774999999998</v>
      </c>
      <c r="L246" s="14">
        <f t="shared" ref="L246:L251" si="122">K246/K234-1</f>
        <v>0.13805809807056191</v>
      </c>
      <c r="M246" s="13">
        <f t="shared" si="117"/>
        <v>2.7528299953764934E-2</v>
      </c>
      <c r="N246" s="3">
        <f t="shared" si="118"/>
        <v>571.52200000000084</v>
      </c>
      <c r="O246" s="11">
        <f t="shared" si="116"/>
        <v>0.78031512543492354</v>
      </c>
      <c r="P246" s="6"/>
      <c r="R246" s="13">
        <f t="shared" si="108"/>
        <v>7.122558661700526E-2</v>
      </c>
      <c r="S246" s="13">
        <f t="shared" si="106"/>
        <v>7.5289923603469325E-2</v>
      </c>
    </row>
    <row r="247" spans="1:20" x14ac:dyDescent="0.25">
      <c r="A247" s="1">
        <v>37622</v>
      </c>
      <c r="B247" s="5">
        <v>1609.2149999999999</v>
      </c>
      <c r="C247" s="2"/>
      <c r="D247" s="2">
        <f>SUM(B$247:B247)</f>
        <v>1609.2149999999999</v>
      </c>
      <c r="E247" s="2">
        <f t="shared" si="119"/>
        <v>22323.972999999998</v>
      </c>
      <c r="F247" s="5">
        <v>16366.736999999999</v>
      </c>
      <c r="G247" s="3">
        <f t="shared" si="115"/>
        <v>-279.55000000000109</v>
      </c>
      <c r="H247" s="24">
        <f t="shared" si="120"/>
        <v>1888.765000000001</v>
      </c>
      <c r="I247" s="2"/>
      <c r="J247" s="2">
        <f>SUM(H$247:H247)</f>
        <v>1888.765000000001</v>
      </c>
      <c r="K247" s="2">
        <f t="shared" si="121"/>
        <v>21704.659</v>
      </c>
      <c r="L247" s="14">
        <f t="shared" si="122"/>
        <v>0.15009107083983464</v>
      </c>
      <c r="M247" s="13">
        <f t="shared" si="117"/>
        <v>1.7432518741701486E-2</v>
      </c>
      <c r="N247" s="3">
        <f t="shared" si="118"/>
        <v>371.88400000000183</v>
      </c>
      <c r="O247" s="11">
        <f t="shared" si="116"/>
        <v>0.75406561328606914</v>
      </c>
      <c r="P247" s="6">
        <v>2007</v>
      </c>
      <c r="R247" s="13">
        <f>B247/E$258</f>
        <v>7.8609143078444466E-2</v>
      </c>
      <c r="S247" s="13">
        <f t="shared" ref="S247:S258" si="123">H247/K$258</f>
        <v>9.3034838074612158E-2</v>
      </c>
      <c r="T247" s="6"/>
    </row>
    <row r="248" spans="1:20" x14ac:dyDescent="0.25">
      <c r="A248" s="1">
        <v>37653</v>
      </c>
      <c r="B248" s="5">
        <v>1426.367</v>
      </c>
      <c r="C248" s="2"/>
      <c r="D248" s="2">
        <f>SUM(B$247:B248)</f>
        <v>3035.5819999999999</v>
      </c>
      <c r="E248" s="2">
        <f t="shared" si="119"/>
        <v>22075.928999999996</v>
      </c>
      <c r="F248" s="5">
        <v>15936.425999999999</v>
      </c>
      <c r="G248" s="3">
        <f t="shared" ref="G248:G253" si="124">F248-F247</f>
        <v>-430.31099999999969</v>
      </c>
      <c r="H248" s="24">
        <f t="shared" si="120"/>
        <v>1856.6779999999997</v>
      </c>
      <c r="I248" s="2"/>
      <c r="J248" s="2">
        <f>SUM(H$247:H248)</f>
        <v>3745.4430000000007</v>
      </c>
      <c r="K248" s="35">
        <f t="shared" si="121"/>
        <v>22029.335999999999</v>
      </c>
      <c r="L248" s="14">
        <f t="shared" si="122"/>
        <v>0.16292438847364132</v>
      </c>
      <c r="M248" s="13">
        <f t="shared" si="117"/>
        <v>1.4958862058141564E-2</v>
      </c>
      <c r="N248" s="3">
        <f t="shared" si="118"/>
        <v>324.67699999999968</v>
      </c>
      <c r="O248" s="11">
        <f t="shared" ref="O248:O253" si="125">F248/K248</f>
        <v>0.72341835450691749</v>
      </c>
      <c r="P248" s="6"/>
      <c r="R248" s="13">
        <f t="shared" ref="R248:R258" si="126">B248/E$258</f>
        <v>6.9677133002968281E-2</v>
      </c>
      <c r="S248" s="13">
        <f t="shared" si="123"/>
        <v>9.1454329726935124E-2</v>
      </c>
      <c r="T248" s="6"/>
    </row>
    <row r="249" spans="1:20" x14ac:dyDescent="0.25">
      <c r="A249" s="1">
        <v>37681</v>
      </c>
      <c r="B249" s="5">
        <v>1767.8879999999999</v>
      </c>
      <c r="C249" s="2">
        <f>SUM(B247:B249)</f>
        <v>4803.4699999999993</v>
      </c>
      <c r="D249" s="2">
        <f>SUM(B$247:B249)</f>
        <v>4803.4699999999993</v>
      </c>
      <c r="E249" s="2">
        <f t="shared" si="119"/>
        <v>21715.696999999996</v>
      </c>
      <c r="F249" s="5">
        <v>16537.263999999999</v>
      </c>
      <c r="G249" s="3">
        <f t="shared" si="124"/>
        <v>600.83799999999974</v>
      </c>
      <c r="H249" s="24">
        <f t="shared" si="120"/>
        <v>1167.0500000000002</v>
      </c>
      <c r="I249" s="2">
        <f>SUM(H247:H249)</f>
        <v>4912.4930000000004</v>
      </c>
      <c r="J249" s="2">
        <f>SUM(H$247:H249)</f>
        <v>4912.4930000000004</v>
      </c>
      <c r="K249" s="2">
        <f t="shared" si="121"/>
        <v>21356.245999999999</v>
      </c>
      <c r="L249" s="13">
        <f t="shared" si="122"/>
        <v>0.12194620436038872</v>
      </c>
      <c r="M249" s="13">
        <f t="shared" ref="M249:M254" si="127">K249/K248-1</f>
        <v>-3.0554257286737996E-2</v>
      </c>
      <c r="N249" s="3">
        <f t="shared" ref="N249:N254" si="128">K249-K248</f>
        <v>-673.09000000000015</v>
      </c>
      <c r="O249" s="11">
        <f t="shared" si="125"/>
        <v>0.77435257114007772</v>
      </c>
      <c r="P249" s="6"/>
      <c r="R249" s="13">
        <f t="shared" si="126"/>
        <v>8.636021957206777E-2</v>
      </c>
      <c r="S249" s="13">
        <f t="shared" si="123"/>
        <v>5.7485345066737303E-2</v>
      </c>
      <c r="T249" s="6"/>
    </row>
    <row r="250" spans="1:20" x14ac:dyDescent="0.25">
      <c r="A250" s="1">
        <v>37712</v>
      </c>
      <c r="B250" s="5">
        <v>1632.7090000000001</v>
      </c>
      <c r="C250" s="2"/>
      <c r="D250" s="2">
        <f>SUM(B$247:B250)</f>
        <v>6436.1789999999992</v>
      </c>
      <c r="E250" s="2">
        <f t="shared" si="119"/>
        <v>21604.440999999995</v>
      </c>
      <c r="F250" s="5">
        <v>16280.432000000001</v>
      </c>
      <c r="G250" s="3">
        <f t="shared" si="124"/>
        <v>-256.83199999999852</v>
      </c>
      <c r="H250" s="24">
        <f t="shared" si="120"/>
        <v>1889.5409999999986</v>
      </c>
      <c r="I250" s="2"/>
      <c r="J250" s="2">
        <f>SUM(H$247:H250)</f>
        <v>6802.0339999999987</v>
      </c>
      <c r="K250" s="2">
        <f t="shared" si="121"/>
        <v>21304.709999999995</v>
      </c>
      <c r="L250" s="13">
        <f t="shared" si="122"/>
        <v>0.1156340448492561</v>
      </c>
      <c r="M250" s="13">
        <f t="shared" si="127"/>
        <v>-2.4131581926900569E-3</v>
      </c>
      <c r="N250" s="3">
        <f t="shared" si="128"/>
        <v>-51.536000000003696</v>
      </c>
      <c r="O250" s="11">
        <f t="shared" si="125"/>
        <v>0.76417055195775974</v>
      </c>
      <c r="P250" s="6"/>
      <c r="R250" s="13">
        <f t="shared" si="126"/>
        <v>7.9756810237577941E-2</v>
      </c>
      <c r="S250" s="13">
        <f t="shared" si="123"/>
        <v>9.3073061482153954E-2</v>
      </c>
      <c r="T250" s="6"/>
    </row>
    <row r="251" spans="1:20" x14ac:dyDescent="0.25">
      <c r="A251" s="1">
        <v>37742</v>
      </c>
      <c r="B251" s="5">
        <v>1863.3579999999999</v>
      </c>
      <c r="C251" s="2"/>
      <c r="D251" s="2">
        <f>SUM(B$247:B251)</f>
        <v>8299.5369999999984</v>
      </c>
      <c r="E251" s="2">
        <f t="shared" ref="E251:E256" si="129">SUM(B240:B251)</f>
        <v>21062.596999999998</v>
      </c>
      <c r="F251" s="5">
        <v>16073.856</v>
      </c>
      <c r="G251" s="3">
        <f t="shared" si="124"/>
        <v>-206.57600000000093</v>
      </c>
      <c r="H251" s="24">
        <f t="shared" si="120"/>
        <v>2069.9340000000011</v>
      </c>
      <c r="I251" s="2"/>
      <c r="J251" s="2">
        <f>SUM(H$247:H251)</f>
        <v>8871.9680000000008</v>
      </c>
      <c r="K251" s="2">
        <f t="shared" si="121"/>
        <v>20700.171999999999</v>
      </c>
      <c r="L251" s="13">
        <f t="shared" si="122"/>
        <v>1.9621040055061156E-2</v>
      </c>
      <c r="M251" s="13">
        <f t="shared" si="127"/>
        <v>-2.8375791080939239E-2</v>
      </c>
      <c r="N251" s="3">
        <f t="shared" si="128"/>
        <v>-604.53799999999683</v>
      </c>
      <c r="O251" s="11">
        <f t="shared" si="125"/>
        <v>0.77650833046218171</v>
      </c>
      <c r="P251" s="6"/>
      <c r="R251" s="13">
        <f t="shared" si="126"/>
        <v>9.1023869171219587E-2</v>
      </c>
      <c r="S251" s="13">
        <f t="shared" si="123"/>
        <v>0.10195867379749955</v>
      </c>
      <c r="T251" s="6"/>
    </row>
    <row r="252" spans="1:20" x14ac:dyDescent="0.25">
      <c r="A252" s="1">
        <v>37773</v>
      </c>
      <c r="B252" s="5">
        <v>1941.684</v>
      </c>
      <c r="C252" s="2">
        <f>SUM(B250:B252)</f>
        <v>5437.7510000000002</v>
      </c>
      <c r="D252" s="2">
        <f>SUM(B$247:B252)</f>
        <v>10241.220999999998</v>
      </c>
      <c r="E252" s="2">
        <f t="shared" si="129"/>
        <v>21023.355</v>
      </c>
      <c r="F252" s="5">
        <v>16744.724999999999</v>
      </c>
      <c r="G252" s="3">
        <f t="shared" si="124"/>
        <v>670.86899999999878</v>
      </c>
      <c r="H252" s="24">
        <f t="shared" ref="H252:H257" si="130">B252-G252</f>
        <v>1270.8150000000012</v>
      </c>
      <c r="I252" s="2">
        <f>SUM(H250:H252)</f>
        <v>5230.2900000000009</v>
      </c>
      <c r="J252" s="2">
        <f>SUM(H$247:H252)</f>
        <v>10142.783000000001</v>
      </c>
      <c r="K252" s="2">
        <f t="shared" ref="K252:K257" si="131">SUM(H241:H252)</f>
        <v>19851.439000000002</v>
      </c>
      <c r="L252" s="13">
        <f t="shared" ref="L252:L258" si="132">K252/K240-1</f>
        <v>-3.7897359571064215E-2</v>
      </c>
      <c r="M252" s="13">
        <f t="shared" si="127"/>
        <v>-4.1001253516154246E-2</v>
      </c>
      <c r="N252" s="3">
        <f t="shared" si="128"/>
        <v>-848.73299999999654</v>
      </c>
      <c r="O252" s="11">
        <f t="shared" si="125"/>
        <v>0.8435018237216958</v>
      </c>
      <c r="P252" s="6"/>
      <c r="R252" s="13">
        <f t="shared" si="126"/>
        <v>9.4850045127050378E-2</v>
      </c>
      <c r="S252" s="13">
        <f t="shared" si="123"/>
        <v>6.2596494401256003E-2</v>
      </c>
      <c r="T252" s="6"/>
    </row>
    <row r="253" spans="1:20" x14ac:dyDescent="0.25">
      <c r="A253" s="1">
        <v>37803</v>
      </c>
      <c r="B253" s="5">
        <v>1610.741</v>
      </c>
      <c r="C253" s="2"/>
      <c r="D253" s="2">
        <f>SUM(B$247:B253)</f>
        <v>11851.961999999998</v>
      </c>
      <c r="E253" s="2">
        <f t="shared" si="129"/>
        <v>21024.845999999998</v>
      </c>
      <c r="F253" s="5">
        <v>16269.866</v>
      </c>
      <c r="G253" s="3">
        <f t="shared" si="124"/>
        <v>-474.85899999999856</v>
      </c>
      <c r="H253" s="24">
        <f t="shared" si="130"/>
        <v>2085.5999999999985</v>
      </c>
      <c r="I253" s="2"/>
      <c r="J253" s="2">
        <f>SUM(H$247:H253)</f>
        <v>12228.383</v>
      </c>
      <c r="K253" s="2">
        <f t="shared" si="131"/>
        <v>20360.531000000003</v>
      </c>
      <c r="L253" s="13">
        <f t="shared" si="132"/>
        <v>-9.6317127500995525E-3</v>
      </c>
      <c r="M253" s="13">
        <f t="shared" si="127"/>
        <v>2.5645093033306088E-2</v>
      </c>
      <c r="N253" s="3">
        <f t="shared" si="128"/>
        <v>509.09200000000055</v>
      </c>
      <c r="O253" s="11">
        <f t="shared" si="125"/>
        <v>0.79908849135614379</v>
      </c>
      <c r="P253" s="6"/>
      <c r="R253" s="13">
        <f t="shared" si="126"/>
        <v>7.8683687220984594E-2</v>
      </c>
      <c r="S253" s="13">
        <f t="shared" si="123"/>
        <v>0.10273033346573601</v>
      </c>
      <c r="T253" s="6"/>
    </row>
    <row r="254" spans="1:20" x14ac:dyDescent="0.25">
      <c r="A254" s="1">
        <v>37834</v>
      </c>
      <c r="B254" s="5">
        <v>2125.8679999999999</v>
      </c>
      <c r="C254" s="2"/>
      <c r="D254" s="2">
        <f>SUM(B$247:B254)</f>
        <v>13977.829999999998</v>
      </c>
      <c r="E254" s="2">
        <f t="shared" si="129"/>
        <v>20981.484999999997</v>
      </c>
      <c r="F254" s="5">
        <v>16560.644</v>
      </c>
      <c r="G254" s="3">
        <f t="shared" ref="G254:G259" si="133">F254-F253</f>
        <v>290.77800000000025</v>
      </c>
      <c r="H254" s="24">
        <f t="shared" si="130"/>
        <v>1835.0899999999997</v>
      </c>
      <c r="I254" s="2"/>
      <c r="J254" s="2">
        <f>SUM(H$247:H254)</f>
        <v>14063.473</v>
      </c>
      <c r="K254" s="2">
        <f t="shared" si="131"/>
        <v>20422.596999999998</v>
      </c>
      <c r="L254" s="13">
        <f t="shared" si="132"/>
        <v>-1.2847256426866904E-2</v>
      </c>
      <c r="M254" s="13">
        <f t="shared" si="127"/>
        <v>3.0483487881527438E-3</v>
      </c>
      <c r="N254" s="3">
        <f t="shared" si="128"/>
        <v>62.065999999995256</v>
      </c>
      <c r="O254" s="11">
        <f t="shared" ref="O254:O259" si="134">F254/K254</f>
        <v>0.81089804592432602</v>
      </c>
      <c r="P254" s="6"/>
      <c r="R254" s="13">
        <f t="shared" si="126"/>
        <v>0.1038473179642786</v>
      </c>
      <c r="S254" s="13">
        <f t="shared" si="123"/>
        <v>9.0390970291349057E-2</v>
      </c>
      <c r="T254" s="6"/>
    </row>
    <row r="255" spans="1:20" x14ac:dyDescent="0.25">
      <c r="A255" s="1">
        <v>37865</v>
      </c>
      <c r="B255" s="5">
        <v>1593.3510000000001</v>
      </c>
      <c r="C255" s="2">
        <f>SUM(B253:B255)</f>
        <v>5329.96</v>
      </c>
      <c r="D255" s="2">
        <f>SUM(B$247:B255)</f>
        <v>15571.180999999999</v>
      </c>
      <c r="E255" s="2">
        <f t="shared" si="129"/>
        <v>20607.714999999997</v>
      </c>
      <c r="F255" s="5">
        <v>16397.181</v>
      </c>
      <c r="G255" s="3">
        <f t="shared" si="133"/>
        <v>-163.46299999999974</v>
      </c>
      <c r="H255" s="24">
        <f t="shared" si="130"/>
        <v>1756.8139999999999</v>
      </c>
      <c r="I255" s="2">
        <f>SUM(H253:H255)</f>
        <v>5677.5039999999981</v>
      </c>
      <c r="J255" s="2">
        <f>SUM(H$247:H255)</f>
        <v>15820.287</v>
      </c>
      <c r="K255" s="2">
        <f t="shared" si="131"/>
        <v>20527.978999999999</v>
      </c>
      <c r="L255" s="13">
        <f t="shared" si="132"/>
        <v>-2.3118025051756641E-2</v>
      </c>
      <c r="M255" s="13">
        <f t="shared" ref="M255:M260" si="135">K255/K254-1</f>
        <v>5.160068526054884E-3</v>
      </c>
      <c r="N255" s="3">
        <f t="shared" ref="N255:N260" si="136">K255-K254</f>
        <v>105.38200000000143</v>
      </c>
      <c r="O255" s="11">
        <f t="shared" si="134"/>
        <v>0.79877229999114874</v>
      </c>
      <c r="P255" s="6"/>
      <c r="R255" s="13">
        <f t="shared" si="126"/>
        <v>7.7834196632011618E-2</v>
      </c>
      <c r="S255" s="13">
        <f t="shared" si="123"/>
        <v>8.6535331826464168E-2</v>
      </c>
      <c r="T255" s="6"/>
    </row>
    <row r="256" spans="1:20" x14ac:dyDescent="0.25">
      <c r="A256" s="1">
        <v>37895</v>
      </c>
      <c r="B256" s="5">
        <v>1913.96</v>
      </c>
      <c r="C256" s="2"/>
      <c r="D256" s="2">
        <f>SUM(B$247:B256)</f>
        <v>17485.141</v>
      </c>
      <c r="E256" s="2">
        <f t="shared" si="129"/>
        <v>20797.228999999996</v>
      </c>
      <c r="F256" s="5">
        <v>16730.37</v>
      </c>
      <c r="G256" s="3">
        <f t="shared" si="133"/>
        <v>333.18899999999849</v>
      </c>
      <c r="H256" s="24">
        <f t="shared" si="130"/>
        <v>1580.7710000000015</v>
      </c>
      <c r="I256" s="2"/>
      <c r="J256" s="2">
        <f>SUM(H$247:H256)</f>
        <v>17401.058000000001</v>
      </c>
      <c r="K256" s="2">
        <f t="shared" si="131"/>
        <v>20652.563999999998</v>
      </c>
      <c r="L256" s="13">
        <f t="shared" si="132"/>
        <v>-1.7208389434250071E-3</v>
      </c>
      <c r="M256" s="13">
        <f t="shared" si="135"/>
        <v>6.0690338781035358E-3</v>
      </c>
      <c r="N256" s="3">
        <f t="shared" si="136"/>
        <v>124.58499999999913</v>
      </c>
      <c r="O256" s="11">
        <f t="shared" si="134"/>
        <v>0.8100868250547486</v>
      </c>
      <c r="P256" s="6"/>
      <c r="R256" s="13">
        <f t="shared" si="126"/>
        <v>9.349574512195051E-2</v>
      </c>
      <c r="S256" s="13">
        <f t="shared" si="123"/>
        <v>7.7863987324014797E-2</v>
      </c>
      <c r="T256" s="6"/>
    </row>
    <row r="257" spans="1:20" x14ac:dyDescent="0.25">
      <c r="A257" s="1">
        <v>37926</v>
      </c>
      <c r="B257" s="5">
        <v>1610.558</v>
      </c>
      <c r="C257" s="2"/>
      <c r="D257" s="2">
        <f>SUM(B$247:B257)</f>
        <v>19095.699000000001</v>
      </c>
      <c r="E257" s="2">
        <f t="shared" ref="E257:E262" si="137">SUM(B246:B257)</f>
        <v>20694.61</v>
      </c>
      <c r="F257" s="5">
        <v>16382.064</v>
      </c>
      <c r="G257" s="3">
        <f t="shared" si="133"/>
        <v>-348.30599999999868</v>
      </c>
      <c r="H257" s="24">
        <f t="shared" si="130"/>
        <v>1958.8639999999987</v>
      </c>
      <c r="I257" s="2"/>
      <c r="J257" s="2">
        <f>SUM(H$247:H257)</f>
        <v>19359.921999999999</v>
      </c>
      <c r="K257" s="2">
        <f t="shared" si="131"/>
        <v>20966.064999999999</v>
      </c>
      <c r="L257" s="13">
        <f t="shared" si="132"/>
        <v>9.8651078525944236E-3</v>
      </c>
      <c r="M257" s="13">
        <f t="shared" si="135"/>
        <v>1.5179761699322114E-2</v>
      </c>
      <c r="N257" s="3">
        <f t="shared" si="136"/>
        <v>313.5010000000002</v>
      </c>
      <c r="O257" s="11">
        <f t="shared" si="134"/>
        <v>0.78136092776589228</v>
      </c>
      <c r="P257" s="6"/>
      <c r="R257" s="13">
        <f t="shared" si="126"/>
        <v>7.867474778580448E-2</v>
      </c>
      <c r="S257" s="13">
        <f t="shared" si="123"/>
        <v>9.6487702308220902E-2</v>
      </c>
      <c r="T257" s="6"/>
    </row>
    <row r="258" spans="1:20" x14ac:dyDescent="0.25">
      <c r="A258" s="1">
        <v>37956</v>
      </c>
      <c r="B258" s="5">
        <v>1375.393</v>
      </c>
      <c r="C258" s="2">
        <f>SUM(B256:B258)</f>
        <v>4899.9110000000001</v>
      </c>
      <c r="D258" s="2">
        <f>SUM(B$247:B258)</f>
        <v>20471.092000000001</v>
      </c>
      <c r="E258" s="4">
        <f t="shared" si="137"/>
        <v>20471.092000000001</v>
      </c>
      <c r="F258" s="5">
        <v>16815.683000000001</v>
      </c>
      <c r="G258" s="3">
        <f t="shared" si="133"/>
        <v>433.6190000000006</v>
      </c>
      <c r="H258" s="24">
        <f t="shared" ref="H258:H263" si="138">B258-G258</f>
        <v>941.77399999999943</v>
      </c>
      <c r="I258" s="2">
        <f>SUM(H256:H258)</f>
        <v>4481.4089999999997</v>
      </c>
      <c r="J258" s="2">
        <f>SUM(H$247:H258)</f>
        <v>20301.695999999996</v>
      </c>
      <c r="K258" s="4">
        <f t="shared" ref="K258:K263" si="139">SUM(H247:H258)</f>
        <v>20301.695999999996</v>
      </c>
      <c r="L258" s="13">
        <f t="shared" si="132"/>
        <v>-4.8333093092670865E-2</v>
      </c>
      <c r="M258" s="13">
        <f t="shared" si="135"/>
        <v>-3.1687825063978492E-2</v>
      </c>
      <c r="N258" s="3">
        <f t="shared" si="136"/>
        <v>-664.36900000000242</v>
      </c>
      <c r="O258" s="11">
        <f t="shared" si="134"/>
        <v>0.82828956753169802</v>
      </c>
      <c r="P258" s="6"/>
      <c r="R258" s="13">
        <f t="shared" si="126"/>
        <v>6.7187085085641737E-2</v>
      </c>
      <c r="S258" s="13">
        <f t="shared" si="123"/>
        <v>4.6388932235021135E-2</v>
      </c>
      <c r="T258" s="6"/>
    </row>
    <row r="259" spans="1:20" x14ac:dyDescent="0.25">
      <c r="A259" s="1">
        <v>37987</v>
      </c>
      <c r="B259" s="5">
        <f>1949.073-225.75</f>
        <v>1723.3230000000001</v>
      </c>
      <c r="C259" s="2"/>
      <c r="D259" s="2">
        <f>SUM(B$259:B259)</f>
        <v>1723.3230000000001</v>
      </c>
      <c r="E259" s="35">
        <f t="shared" si="137"/>
        <v>20585.2</v>
      </c>
      <c r="F259" s="5">
        <v>16897.167000000001</v>
      </c>
      <c r="G259" s="3">
        <f t="shared" si="133"/>
        <v>81.484000000000378</v>
      </c>
      <c r="H259" s="24">
        <f t="shared" si="138"/>
        <v>1641.8389999999997</v>
      </c>
      <c r="I259" s="2"/>
      <c r="J259" s="2">
        <f>SUM(H$259:H259)</f>
        <v>1641.8389999999997</v>
      </c>
      <c r="K259" s="35">
        <f t="shared" si="139"/>
        <v>20054.769999999997</v>
      </c>
      <c r="L259" s="13">
        <f t="shared" ref="L259:L264" si="140">K259/K247-1</f>
        <v>-7.6015430604092993E-2</v>
      </c>
      <c r="M259" s="13">
        <f t="shared" si="135"/>
        <v>-1.2162826199348054E-2</v>
      </c>
      <c r="N259" s="3">
        <f t="shared" si="136"/>
        <v>-246.92599999999948</v>
      </c>
      <c r="O259" s="11">
        <f t="shared" si="134"/>
        <v>0.84255102402071946</v>
      </c>
      <c r="P259" s="6">
        <v>2008</v>
      </c>
      <c r="R259" s="13">
        <f>B259/E$270</f>
        <v>8.5066831338611121E-2</v>
      </c>
      <c r="S259" s="13">
        <f t="shared" ref="S259:S270" si="141">H259/K$270</f>
        <v>7.8571055298390619E-2</v>
      </c>
      <c r="T259" s="6"/>
    </row>
    <row r="260" spans="1:20" x14ac:dyDescent="0.25">
      <c r="A260" s="1">
        <v>38018</v>
      </c>
      <c r="B260" s="5">
        <f>1729.478-177.75</f>
        <v>1551.7280000000001</v>
      </c>
      <c r="C260" s="2"/>
      <c r="D260" s="2">
        <f>SUM(B$259:B260)</f>
        <v>3275.0510000000004</v>
      </c>
      <c r="E260" s="35">
        <f t="shared" si="137"/>
        <v>20710.561000000002</v>
      </c>
      <c r="F260" s="5">
        <v>16609.89</v>
      </c>
      <c r="G260" s="3">
        <f t="shared" ref="G260:G265" si="142">F260-F259</f>
        <v>-287.27700000000186</v>
      </c>
      <c r="H260" s="24">
        <f t="shared" si="138"/>
        <v>1839.0050000000019</v>
      </c>
      <c r="I260" s="2"/>
      <c r="J260" s="2">
        <f>SUM(H$259:H260)</f>
        <v>3480.8440000000019</v>
      </c>
      <c r="K260" s="35">
        <f t="shared" si="139"/>
        <v>20037.096999999998</v>
      </c>
      <c r="L260" s="13">
        <f t="shared" si="140"/>
        <v>-9.0435726251576587E-2</v>
      </c>
      <c r="M260" s="13">
        <f t="shared" si="135"/>
        <v>-8.8123673320605889E-4</v>
      </c>
      <c r="N260" s="3">
        <f t="shared" si="136"/>
        <v>-17.672999999998865</v>
      </c>
      <c r="O260" s="11">
        <f t="shared" ref="O260:O265" si="143">F260/K260</f>
        <v>0.82895690927682797</v>
      </c>
      <c r="P260" s="6"/>
      <c r="R260" s="13">
        <f t="shared" ref="R260:R270" si="144">B260/E$270</f>
        <v>7.6596542876408172E-2</v>
      </c>
      <c r="S260" s="13">
        <f t="shared" si="141"/>
        <v>8.8006536298027405E-2</v>
      </c>
      <c r="T260" s="6"/>
    </row>
    <row r="261" spans="1:20" x14ac:dyDescent="0.25">
      <c r="A261" s="1">
        <v>38047</v>
      </c>
      <c r="B261" s="5">
        <f>1623.235-207.45</f>
        <v>1415.7849999999999</v>
      </c>
      <c r="C261" s="2">
        <f>SUM(B259:B261)</f>
        <v>4690.8360000000002</v>
      </c>
      <c r="D261" s="2">
        <f>SUM(B$259:B261)</f>
        <v>4690.8360000000002</v>
      </c>
      <c r="E261" s="35">
        <f t="shared" si="137"/>
        <v>20358.458000000002</v>
      </c>
      <c r="F261" s="5">
        <v>15918.217000000001</v>
      </c>
      <c r="G261" s="3">
        <f t="shared" si="142"/>
        <v>-691.67299999999886</v>
      </c>
      <c r="H261" s="24">
        <f t="shared" si="138"/>
        <v>2107.4579999999987</v>
      </c>
      <c r="I261" s="2">
        <f>SUM(H259:H261)</f>
        <v>5588.3020000000006</v>
      </c>
      <c r="J261" s="2">
        <f>SUM(H$259:H261)</f>
        <v>5588.3020000000006</v>
      </c>
      <c r="K261" s="35">
        <f t="shared" si="139"/>
        <v>20977.504999999997</v>
      </c>
      <c r="L261" s="13">
        <f t="shared" si="140"/>
        <v>-1.7734437035422879E-2</v>
      </c>
      <c r="M261" s="13">
        <f t="shared" ref="M261:M266" si="145">K261/K260-1</f>
        <v>4.6933345683758398E-2</v>
      </c>
      <c r="N261" s="3">
        <f t="shared" ref="N261:N266" si="146">K261-K260</f>
        <v>940.40799999999945</v>
      </c>
      <c r="O261" s="11">
        <f t="shared" si="143"/>
        <v>0.75882317749417783</v>
      </c>
      <c r="P261" s="6"/>
      <c r="R261" s="13">
        <f t="shared" si="144"/>
        <v>6.9886111777499357E-2</v>
      </c>
      <c r="S261" s="13">
        <f t="shared" si="141"/>
        <v>0.1008534935867863</v>
      </c>
      <c r="T261" s="6"/>
    </row>
    <row r="262" spans="1:20" x14ac:dyDescent="0.25">
      <c r="A262" s="1">
        <v>38078</v>
      </c>
      <c r="B262" s="5">
        <f>1808.331-208.433</f>
        <v>1599.8979999999999</v>
      </c>
      <c r="C262" s="2"/>
      <c r="D262" s="2">
        <f>SUM(B$259:B262)</f>
        <v>6290.7340000000004</v>
      </c>
      <c r="E262" s="35">
        <f t="shared" si="137"/>
        <v>20325.647000000001</v>
      </c>
      <c r="F262" s="5">
        <v>15761.593000000001</v>
      </c>
      <c r="G262" s="3">
        <f t="shared" si="142"/>
        <v>-156.6239999999998</v>
      </c>
      <c r="H262" s="24">
        <f t="shared" si="138"/>
        <v>1756.5219999999997</v>
      </c>
      <c r="I262" s="2"/>
      <c r="J262" s="2">
        <f>SUM(H$259:H262)</f>
        <v>7344.8240000000005</v>
      </c>
      <c r="K262" s="35">
        <f t="shared" si="139"/>
        <v>20844.486000000001</v>
      </c>
      <c r="L262" s="13">
        <f t="shared" si="140"/>
        <v>-2.1601983786683543E-2</v>
      </c>
      <c r="M262" s="13">
        <f t="shared" si="145"/>
        <v>-6.3410305467688222E-3</v>
      </c>
      <c r="N262" s="3">
        <f t="shared" si="146"/>
        <v>-133.01899999999659</v>
      </c>
      <c r="O262" s="11">
        <f t="shared" si="143"/>
        <v>0.75615167483621326</v>
      </c>
      <c r="P262" s="6"/>
      <c r="R262" s="13">
        <f t="shared" si="144"/>
        <v>7.8974314928183076E-2</v>
      </c>
      <c r="S262" s="13">
        <f t="shared" si="141"/>
        <v>8.4059269632917544E-2</v>
      </c>
      <c r="T262" s="6"/>
    </row>
    <row r="263" spans="1:20" x14ac:dyDescent="0.25">
      <c r="A263" s="1">
        <v>38108</v>
      </c>
      <c r="B263" s="5">
        <f>1714.935-197.681</f>
        <v>1517.2539999999999</v>
      </c>
      <c r="C263" s="2"/>
      <c r="D263" s="2">
        <f>SUM(B$259:B263)</f>
        <v>7807.9880000000003</v>
      </c>
      <c r="E263" s="35">
        <f t="shared" ref="E263:E268" si="147">SUM(B252:B263)</f>
        <v>19979.543000000001</v>
      </c>
      <c r="F263" s="5">
        <v>15255.352000000001</v>
      </c>
      <c r="G263" s="3">
        <f t="shared" si="142"/>
        <v>-506.24099999999999</v>
      </c>
      <c r="H263" s="24">
        <f t="shared" si="138"/>
        <v>2023.4949999999999</v>
      </c>
      <c r="I263" s="2"/>
      <c r="J263" s="2">
        <f>SUM(H$259:H263)</f>
        <v>9368.3189999999995</v>
      </c>
      <c r="K263" s="35">
        <f t="shared" si="139"/>
        <v>20798.046999999999</v>
      </c>
      <c r="L263" s="13">
        <f t="shared" si="140"/>
        <v>4.7282215819268725E-3</v>
      </c>
      <c r="M263" s="13">
        <f t="shared" si="145"/>
        <v>-2.2278793538014208E-3</v>
      </c>
      <c r="N263" s="3">
        <f t="shared" si="146"/>
        <v>-46.439000000002125</v>
      </c>
      <c r="O263" s="11">
        <f t="shared" si="143"/>
        <v>0.73349925596379317</v>
      </c>
      <c r="P263" s="6"/>
      <c r="R263" s="13">
        <f t="shared" si="144"/>
        <v>7.4894834059449716E-2</v>
      </c>
      <c r="S263" s="13">
        <f t="shared" si="141"/>
        <v>9.6835400755504619E-2</v>
      </c>
      <c r="T263" s="6"/>
    </row>
    <row r="264" spans="1:20" x14ac:dyDescent="0.25">
      <c r="A264" s="1">
        <v>38139</v>
      </c>
      <c r="B264" s="5">
        <f>1725.88-209.222</f>
        <v>1516.6580000000001</v>
      </c>
      <c r="C264" s="2">
        <f>SUM(B262:B264)</f>
        <v>4633.8100000000004</v>
      </c>
      <c r="D264" s="2">
        <f>SUM(B$259:B264)</f>
        <v>9324.6460000000006</v>
      </c>
      <c r="E264" s="35">
        <f t="shared" si="147"/>
        <v>19554.517</v>
      </c>
      <c r="F264" s="5">
        <v>14718.535</v>
      </c>
      <c r="G264" s="3">
        <f t="shared" si="142"/>
        <v>-536.81700000000092</v>
      </c>
      <c r="H264" s="24">
        <f t="shared" ref="H264:H269" si="148">B264-G264</f>
        <v>2053.4750000000013</v>
      </c>
      <c r="I264" s="2">
        <f>SUM(H262:H264)</f>
        <v>5833.4920000000011</v>
      </c>
      <c r="J264" s="2">
        <f>SUM(H$259:H264)</f>
        <v>11421.794000000002</v>
      </c>
      <c r="K264" s="36">
        <f t="shared" ref="K264:K269" si="149">SUM(H253:H264)</f>
        <v>21580.707000000002</v>
      </c>
      <c r="L264" s="13">
        <f t="shared" si="140"/>
        <v>8.7110460858782046E-2</v>
      </c>
      <c r="M264" s="13">
        <f t="shared" si="145"/>
        <v>3.7631417988429616E-2</v>
      </c>
      <c r="N264" s="3">
        <f t="shared" si="146"/>
        <v>782.66000000000349</v>
      </c>
      <c r="O264" s="11">
        <f t="shared" si="143"/>
        <v>0.68202283641587824</v>
      </c>
      <c r="P264" s="6"/>
      <c r="R264" s="13">
        <f t="shared" si="144"/>
        <v>7.4865414251626225E-2</v>
      </c>
      <c r="S264" s="13">
        <f t="shared" si="141"/>
        <v>9.8270109175663881E-2</v>
      </c>
      <c r="T264" s="6"/>
    </row>
    <row r="265" spans="1:20" x14ac:dyDescent="0.25">
      <c r="A265" s="1">
        <v>38169</v>
      </c>
      <c r="B265" s="5">
        <f>1912.242-204.75</f>
        <v>1707.492</v>
      </c>
      <c r="C265" s="2"/>
      <c r="D265" s="2">
        <f>SUM(B$259:B265)</f>
        <v>11032.138000000001</v>
      </c>
      <c r="E265" s="35">
        <f t="shared" si="147"/>
        <v>19651.267999999996</v>
      </c>
      <c r="F265" s="5">
        <v>14679.323</v>
      </c>
      <c r="G265" s="3">
        <f t="shared" si="142"/>
        <v>-39.211999999999534</v>
      </c>
      <c r="H265" s="24">
        <f t="shared" si="148"/>
        <v>1746.7039999999995</v>
      </c>
      <c r="I265" s="2"/>
      <c r="J265" s="2">
        <f>SUM(H$259:H265)</f>
        <v>13168.498000000001</v>
      </c>
      <c r="K265" s="35">
        <f t="shared" si="149"/>
        <v>21241.810999999998</v>
      </c>
      <c r="L265" s="13">
        <f t="shared" ref="L265:L271" si="150">K265/K253-1</f>
        <v>4.3283743434785471E-2</v>
      </c>
      <c r="M265" s="13">
        <f t="shared" si="145"/>
        <v>-1.5703656047969305E-2</v>
      </c>
      <c r="N265" s="3">
        <f t="shared" si="146"/>
        <v>-338.89600000000428</v>
      </c>
      <c r="O265" s="11">
        <f t="shared" si="143"/>
        <v>0.69105797994342388</v>
      </c>
      <c r="P265" s="6"/>
      <c r="R265" s="13">
        <f t="shared" si="144"/>
        <v>8.4285380033822896E-2</v>
      </c>
      <c r="S265" s="13">
        <f t="shared" si="141"/>
        <v>8.3589424160298353E-2</v>
      </c>
      <c r="T265" s="6"/>
    </row>
    <row r="266" spans="1:20" x14ac:dyDescent="0.25">
      <c r="A266" s="1">
        <v>38200</v>
      </c>
      <c r="B266" s="5">
        <f>2040.208-253.75</f>
        <v>1786.4580000000001</v>
      </c>
      <c r="C266" s="2"/>
      <c r="D266" s="2">
        <f>SUM(B$259:B266)</f>
        <v>12818.596000000001</v>
      </c>
      <c r="E266" s="35">
        <f t="shared" si="147"/>
        <v>19311.857999999997</v>
      </c>
      <c r="F266" s="5">
        <v>14607.56</v>
      </c>
      <c r="G266" s="3">
        <f t="shared" ref="G266:G271" si="151">F266-F265</f>
        <v>-71.763000000000829</v>
      </c>
      <c r="H266" s="24">
        <f t="shared" si="148"/>
        <v>1858.2210000000009</v>
      </c>
      <c r="I266" s="2"/>
      <c r="J266" s="2">
        <f>SUM(H$259:H266)</f>
        <v>15026.719000000003</v>
      </c>
      <c r="K266" s="35">
        <f t="shared" si="149"/>
        <v>21264.942000000003</v>
      </c>
      <c r="L266" s="13">
        <f t="shared" si="150"/>
        <v>4.1245733831011044E-2</v>
      </c>
      <c r="M266" s="13">
        <f t="shared" si="145"/>
        <v>1.0889372850555468E-3</v>
      </c>
      <c r="N266" s="3">
        <f t="shared" si="146"/>
        <v>23.13100000000486</v>
      </c>
      <c r="O266" s="11">
        <f t="shared" ref="O266:O271" si="152">F266/K266</f>
        <v>0.68693157028126373</v>
      </c>
      <c r="P266" s="6"/>
      <c r="R266" s="13">
        <f t="shared" si="144"/>
        <v>8.8183307122061586E-2</v>
      </c>
      <c r="S266" s="13">
        <f t="shared" si="141"/>
        <v>8.8926127925838538E-2</v>
      </c>
      <c r="T266" s="6"/>
    </row>
    <row r="267" spans="1:20" x14ac:dyDescent="0.25">
      <c r="A267" s="1">
        <v>38231</v>
      </c>
      <c r="B267" s="5">
        <v>1742.7819999999999</v>
      </c>
      <c r="C267" s="2">
        <f>SUM(B265:B267)</f>
        <v>5236.732</v>
      </c>
      <c r="D267" s="2">
        <f>SUM(B$259:B267)</f>
        <v>14561.378000000001</v>
      </c>
      <c r="E267" s="35">
        <f t="shared" si="147"/>
        <v>19461.288999999997</v>
      </c>
      <c r="F267" s="5">
        <v>14747.09</v>
      </c>
      <c r="G267" s="3">
        <f t="shared" si="151"/>
        <v>139.53000000000065</v>
      </c>
      <c r="H267" s="24">
        <f t="shared" si="148"/>
        <v>1603.2519999999993</v>
      </c>
      <c r="I267" s="2">
        <f>SUM(H265:H267)</f>
        <v>5208.1769999999997</v>
      </c>
      <c r="J267" s="2">
        <f>SUM(H$259:H267)</f>
        <v>16629.971000000001</v>
      </c>
      <c r="K267" s="35">
        <f t="shared" si="149"/>
        <v>21111.38</v>
      </c>
      <c r="L267" s="13">
        <f t="shared" si="150"/>
        <v>2.8419797194843222E-2</v>
      </c>
      <c r="M267" s="13">
        <f t="shared" ref="M267:M273" si="153">K267/K266-1</f>
        <v>-7.2213693317386696E-3</v>
      </c>
      <c r="N267" s="3">
        <f t="shared" ref="N267:N273" si="154">K267-K266</f>
        <v>-153.56200000000172</v>
      </c>
      <c r="O267" s="11">
        <f t="shared" si="152"/>
        <v>0.69853747125957655</v>
      </c>
      <c r="P267" s="6"/>
      <c r="R267" s="13">
        <f t="shared" si="144"/>
        <v>8.6027368319210817E-2</v>
      </c>
      <c r="S267" s="13">
        <f t="shared" si="141"/>
        <v>7.6724454437527262E-2</v>
      </c>
      <c r="T267" s="6"/>
    </row>
    <row r="268" spans="1:20" x14ac:dyDescent="0.25">
      <c r="A268" s="1">
        <v>38261</v>
      </c>
      <c r="B268" s="5">
        <v>2047.683</v>
      </c>
      <c r="C268" s="2"/>
      <c r="D268" s="2">
        <f>SUM(B$259:B268)</f>
        <v>16609.061000000002</v>
      </c>
      <c r="E268" s="35">
        <f t="shared" si="147"/>
        <v>19595.011999999999</v>
      </c>
      <c r="F268" s="5">
        <v>15483.721</v>
      </c>
      <c r="G268" s="3">
        <f t="shared" si="151"/>
        <v>736.6309999999994</v>
      </c>
      <c r="H268" s="24">
        <f t="shared" si="148"/>
        <v>1311.0520000000006</v>
      </c>
      <c r="I268" s="2"/>
      <c r="J268" s="2">
        <f>SUM(H$259:H268)</f>
        <v>17941.023000000001</v>
      </c>
      <c r="K268" s="35">
        <f t="shared" si="149"/>
        <v>20841.661</v>
      </c>
      <c r="L268" s="13">
        <f t="shared" si="150"/>
        <v>9.1561028451481175E-3</v>
      </c>
      <c r="M268" s="13">
        <f t="shared" si="153"/>
        <v>-1.2776000431994561E-2</v>
      </c>
      <c r="N268" s="3">
        <f t="shared" si="154"/>
        <v>-269.71900000000096</v>
      </c>
      <c r="O268" s="11">
        <f t="shared" si="152"/>
        <v>0.74292164141811923</v>
      </c>
      <c r="P268" s="6"/>
      <c r="R268" s="13">
        <f t="shared" si="144"/>
        <v>0.10107792003933171</v>
      </c>
      <c r="S268" s="13">
        <f t="shared" si="141"/>
        <v>6.274107217033198E-2</v>
      </c>
      <c r="T268" s="6"/>
    </row>
    <row r="269" spans="1:20" x14ac:dyDescent="0.25">
      <c r="A269" s="1">
        <v>38292</v>
      </c>
      <c r="B269" s="5">
        <v>1729.0550000000001</v>
      </c>
      <c r="C269" s="2"/>
      <c r="D269" s="2">
        <f>SUM(B$259:B269)</f>
        <v>18338.116000000002</v>
      </c>
      <c r="E269" s="35">
        <f t="shared" ref="E269:E274" si="155">SUM(B258:B269)</f>
        <v>19713.509000000002</v>
      </c>
      <c r="F269" s="5">
        <v>15656.553</v>
      </c>
      <c r="G269" s="3">
        <f t="shared" si="151"/>
        <v>172.83200000000033</v>
      </c>
      <c r="H269" s="24">
        <f t="shared" si="148"/>
        <v>1556.2229999999997</v>
      </c>
      <c r="I269" s="2"/>
      <c r="J269" s="2">
        <f>SUM(H$259:H269)</f>
        <v>19497.245999999999</v>
      </c>
      <c r="K269" s="35">
        <f t="shared" si="149"/>
        <v>20439.02</v>
      </c>
      <c r="L269" s="13">
        <f t="shared" si="150"/>
        <v>-2.5138002767805867E-2</v>
      </c>
      <c r="M269" s="13">
        <f t="shared" si="153"/>
        <v>-1.9319045636525756E-2</v>
      </c>
      <c r="N269" s="3">
        <f t="shared" si="154"/>
        <v>-402.64099999999962</v>
      </c>
      <c r="O269" s="11">
        <f t="shared" si="152"/>
        <v>0.7660129008142269</v>
      </c>
      <c r="P269" s="6"/>
      <c r="R269" s="13">
        <f t="shared" si="144"/>
        <v>8.5349774859490787E-2</v>
      </c>
      <c r="S269" s="13">
        <f t="shared" si="141"/>
        <v>7.4473857296377635E-2</v>
      </c>
      <c r="T269" s="6"/>
    </row>
    <row r="270" spans="1:20" x14ac:dyDescent="0.25">
      <c r="A270" s="1">
        <v>38322</v>
      </c>
      <c r="B270" s="5">
        <v>1920.3440000000001</v>
      </c>
      <c r="C270" s="2">
        <f>SUM(B268:B270)</f>
        <v>5697.0820000000003</v>
      </c>
      <c r="D270" s="2">
        <f>SUM(B$259:B270)</f>
        <v>20258.460000000003</v>
      </c>
      <c r="E270" s="4">
        <f t="shared" si="155"/>
        <v>20258.460000000003</v>
      </c>
      <c r="F270" s="5">
        <v>16177.911</v>
      </c>
      <c r="G270" s="3">
        <f t="shared" si="151"/>
        <v>521.35800000000017</v>
      </c>
      <c r="H270" s="24">
        <f t="shared" ref="H270:H275" si="156">B270-G270</f>
        <v>1398.9859999999999</v>
      </c>
      <c r="I270" s="2">
        <f>SUM(H268:H270)</f>
        <v>4266.2610000000004</v>
      </c>
      <c r="J270" s="2">
        <f>SUM(H$259:H270)</f>
        <v>20896.232</v>
      </c>
      <c r="K270" s="4">
        <f t="shared" ref="K270:K275" si="157">SUM(H259:H270)</f>
        <v>20896.232</v>
      </c>
      <c r="L270" s="13">
        <f t="shared" si="150"/>
        <v>2.9285041013322521E-2</v>
      </c>
      <c r="M270" s="13">
        <f t="shared" si="153"/>
        <v>2.2369565664107194E-2</v>
      </c>
      <c r="N270" s="3">
        <f t="shared" si="154"/>
        <v>457.21199999999953</v>
      </c>
      <c r="O270" s="11">
        <f t="shared" si="152"/>
        <v>0.77420230594683292</v>
      </c>
      <c r="P270" s="6"/>
      <c r="R270" s="13">
        <f t="shared" si="144"/>
        <v>9.4792200394304388E-2</v>
      </c>
      <c r="S270" s="13">
        <f t="shared" si="141"/>
        <v>6.6949199262335904E-2</v>
      </c>
      <c r="T270" s="5"/>
    </row>
    <row r="271" spans="1:20" x14ac:dyDescent="0.25">
      <c r="A271" s="1">
        <v>38353</v>
      </c>
      <c r="B271" s="34">
        <v>2043.346</v>
      </c>
      <c r="C271" s="2"/>
      <c r="D271" s="2">
        <f>SUM(B$271:B271)</f>
        <v>2043.346</v>
      </c>
      <c r="E271" s="35">
        <f t="shared" si="155"/>
        <v>20578.483000000004</v>
      </c>
      <c r="F271" s="5">
        <v>16611.946</v>
      </c>
      <c r="G271" s="3">
        <f t="shared" si="151"/>
        <v>434.03499999999985</v>
      </c>
      <c r="H271" s="24">
        <f t="shared" si="156"/>
        <v>1609.3110000000001</v>
      </c>
      <c r="I271" s="2"/>
      <c r="J271" s="2">
        <f>SUM(H$271:H271)</f>
        <v>1609.3110000000001</v>
      </c>
      <c r="K271" s="35">
        <f t="shared" si="157"/>
        <v>20863.704000000002</v>
      </c>
      <c r="L271" s="13">
        <f t="shared" si="150"/>
        <v>4.0336239208926594E-2</v>
      </c>
      <c r="M271" s="13">
        <f t="shared" si="153"/>
        <v>-1.5566442792173119E-3</v>
      </c>
      <c r="N271" s="3">
        <f t="shared" si="154"/>
        <v>-32.527999999998428</v>
      </c>
      <c r="O271" s="11">
        <f t="shared" si="152"/>
        <v>0.79621269550219842</v>
      </c>
      <c r="P271" s="6">
        <v>2009</v>
      </c>
      <c r="R271" s="13">
        <f>B271/E$282</f>
        <v>9.2224198736530302E-2</v>
      </c>
      <c r="S271" s="13">
        <f t="shared" ref="S271:S283" si="158">H271/K$282</f>
        <v>8.2090720516750246E-2</v>
      </c>
      <c r="T271" s="5"/>
    </row>
    <row r="272" spans="1:20" x14ac:dyDescent="0.25">
      <c r="A272" s="1">
        <v>38384</v>
      </c>
      <c r="B272" s="34">
        <v>2292.6</v>
      </c>
      <c r="C272" s="2"/>
      <c r="D272" s="2">
        <f>SUM(B$271:B272)</f>
        <v>4335.9459999999999</v>
      </c>
      <c r="E272" s="35">
        <f t="shared" si="155"/>
        <v>21319.355</v>
      </c>
      <c r="F272" s="5">
        <v>16824.974999999999</v>
      </c>
      <c r="G272" s="3">
        <f t="shared" ref="G272:G277" si="159">F272-F271</f>
        <v>213.02899999999863</v>
      </c>
      <c r="H272" s="24">
        <f t="shared" si="156"/>
        <v>2079.5710000000013</v>
      </c>
      <c r="I272" s="2"/>
      <c r="J272" s="2">
        <f>SUM(H$271:H272)</f>
        <v>3688.8820000000014</v>
      </c>
      <c r="K272" s="35">
        <f t="shared" si="157"/>
        <v>21104.27</v>
      </c>
      <c r="L272" s="13">
        <f t="shared" ref="L272:L277" si="160">K272/K260-1</f>
        <v>5.325986094692281E-2</v>
      </c>
      <c r="M272" s="13">
        <f t="shared" si="153"/>
        <v>1.1530359134696244E-2</v>
      </c>
      <c r="N272" s="3">
        <f t="shared" si="154"/>
        <v>240.56599999999889</v>
      </c>
      <c r="O272" s="11">
        <f t="shared" ref="O272:O277" si="161">F272/K272</f>
        <v>0.79723084475321815</v>
      </c>
      <c r="P272" s="6"/>
      <c r="R272" s="13">
        <f t="shared" ref="R272:R282" si="162">B272/E$282</f>
        <v>0.10347400686098653</v>
      </c>
      <c r="S272" s="13">
        <f t="shared" si="158"/>
        <v>0.10607861485799755</v>
      </c>
      <c r="T272" s="5"/>
    </row>
    <row r="273" spans="1:20" x14ac:dyDescent="0.25">
      <c r="A273" s="1">
        <v>38412</v>
      </c>
      <c r="B273" s="34">
        <v>2355.4459999999999</v>
      </c>
      <c r="C273" s="2">
        <f>SUM(B271:B273)</f>
        <v>6691.3919999999998</v>
      </c>
      <c r="D273" s="2">
        <f>SUM(B$271:B273)</f>
        <v>6691.3919999999998</v>
      </c>
      <c r="E273" s="35">
        <f t="shared" si="155"/>
        <v>22259.016</v>
      </c>
      <c r="F273" s="5">
        <v>17278.543000000001</v>
      </c>
      <c r="G273" s="3">
        <f t="shared" si="159"/>
        <v>453.56800000000294</v>
      </c>
      <c r="H273" s="24">
        <f t="shared" si="156"/>
        <v>1901.877999999997</v>
      </c>
      <c r="I273" s="2">
        <f>SUM(H271:H273)</f>
        <v>5590.7599999999984</v>
      </c>
      <c r="J273" s="2">
        <f>SUM(H$271:H273)</f>
        <v>5590.7599999999984</v>
      </c>
      <c r="K273" s="35">
        <f t="shared" si="157"/>
        <v>20898.689999999999</v>
      </c>
      <c r="L273" s="13">
        <f t="shared" si="160"/>
        <v>-3.7571198290740071E-3</v>
      </c>
      <c r="M273" s="13">
        <f t="shared" si="153"/>
        <v>-9.7411566474463473E-3</v>
      </c>
      <c r="N273" s="3">
        <f t="shared" si="154"/>
        <v>-205.58000000000175</v>
      </c>
      <c r="O273" s="11">
        <f t="shared" si="161"/>
        <v>0.82677636732254522</v>
      </c>
      <c r="P273" s="6"/>
      <c r="R273" s="13">
        <f t="shared" si="162"/>
        <v>0.10631049270028931</v>
      </c>
      <c r="S273" s="13">
        <f t="shared" si="158"/>
        <v>9.7014520720330413E-2</v>
      </c>
      <c r="T273" s="5"/>
    </row>
    <row r="274" spans="1:20" x14ac:dyDescent="0.25">
      <c r="A274" s="1">
        <v>38443</v>
      </c>
      <c r="B274" s="34">
        <v>2261.4949999999999</v>
      </c>
      <c r="C274" s="2"/>
      <c r="D274" s="2">
        <f>SUM(B$271:B274)</f>
        <v>8952.8869999999988</v>
      </c>
      <c r="E274" s="35">
        <f t="shared" si="155"/>
        <v>22920.613000000001</v>
      </c>
      <c r="F274" s="5">
        <v>17226.843000000001</v>
      </c>
      <c r="G274" s="3">
        <f t="shared" si="159"/>
        <v>-51.700000000000728</v>
      </c>
      <c r="H274" s="24">
        <f t="shared" si="156"/>
        <v>2313.1950000000006</v>
      </c>
      <c r="I274" s="2"/>
      <c r="J274" s="2">
        <f>SUM(H$271:H274)</f>
        <v>7903.954999999999</v>
      </c>
      <c r="K274" s="35">
        <f t="shared" si="157"/>
        <v>21455.362999999998</v>
      </c>
      <c r="L274" s="13">
        <f t="shared" si="160"/>
        <v>2.93064074595073E-2</v>
      </c>
      <c r="M274" s="13">
        <f t="shared" ref="M274:M279" si="163">K274/K273-1</f>
        <v>2.6636741345988701E-2</v>
      </c>
      <c r="N274" s="3">
        <f t="shared" ref="N274:N279" si="164">K274-K273</f>
        <v>556.67299999999886</v>
      </c>
      <c r="O274" s="11">
        <f t="shared" si="161"/>
        <v>0.80291547619119763</v>
      </c>
      <c r="P274" s="6"/>
      <c r="R274" s="13">
        <f t="shared" si="162"/>
        <v>0.10207011652538023</v>
      </c>
      <c r="S274" s="13">
        <f t="shared" si="158"/>
        <v>0.1179957411872187</v>
      </c>
      <c r="T274" s="5"/>
    </row>
    <row r="275" spans="1:20" x14ac:dyDescent="0.25">
      <c r="A275" s="1">
        <v>38473</v>
      </c>
      <c r="B275" s="34">
        <v>1871.0329999999999</v>
      </c>
      <c r="C275" s="2"/>
      <c r="D275" s="2">
        <f>SUM(B$271:B275)</f>
        <v>10823.919999999998</v>
      </c>
      <c r="E275" s="35">
        <f t="shared" ref="E275:E280" si="165">SUM(B264:B275)</f>
        <v>23274.392</v>
      </c>
      <c r="F275" s="34">
        <v>17451.003000000001</v>
      </c>
      <c r="G275" s="3">
        <f t="shared" si="159"/>
        <v>224.15999999999985</v>
      </c>
      <c r="H275" s="24">
        <f t="shared" si="156"/>
        <v>1646.873</v>
      </c>
      <c r="I275" s="2"/>
      <c r="J275" s="2">
        <f>SUM(H$271:H275)</f>
        <v>9550.8279999999995</v>
      </c>
      <c r="K275" s="35">
        <f t="shared" si="157"/>
        <v>21078.740999999998</v>
      </c>
      <c r="L275" s="13">
        <f t="shared" si="160"/>
        <v>1.3496171058753781E-2</v>
      </c>
      <c r="M275" s="13">
        <f t="shared" si="163"/>
        <v>-1.7553746352368838E-2</v>
      </c>
      <c r="N275" s="3">
        <f t="shared" si="164"/>
        <v>-376.62199999999939</v>
      </c>
      <c r="O275" s="11">
        <f t="shared" si="161"/>
        <v>0.82789588808933146</v>
      </c>
      <c r="P275" s="6"/>
      <c r="R275" s="13">
        <f t="shared" si="162"/>
        <v>8.4447038942306638E-2</v>
      </c>
      <c r="S275" s="13">
        <f t="shared" si="158"/>
        <v>8.4006752684584893E-2</v>
      </c>
      <c r="T275" s="5"/>
    </row>
    <row r="276" spans="1:20" x14ac:dyDescent="0.25">
      <c r="A276" s="1">
        <v>38504</v>
      </c>
      <c r="B276" s="34">
        <f>1997.499-6.851</f>
        <v>1990.6479999999999</v>
      </c>
      <c r="C276" s="2">
        <f>SUM(B274:B276)</f>
        <v>6123.1760000000004</v>
      </c>
      <c r="D276" s="2">
        <f>SUM(B$271:B276)</f>
        <v>12814.567999999997</v>
      </c>
      <c r="E276" s="35">
        <f t="shared" si="165"/>
        <v>23748.381999999998</v>
      </c>
      <c r="F276" s="34">
        <f>17593.127+67.187</f>
        <v>17660.314000000002</v>
      </c>
      <c r="G276" s="3">
        <f t="shared" si="159"/>
        <v>209.31100000000151</v>
      </c>
      <c r="H276" s="24">
        <f t="shared" ref="H276:H281" si="166">B276-G276</f>
        <v>1781.3369999999984</v>
      </c>
      <c r="I276" s="2">
        <f>SUM(H274:H276)</f>
        <v>5741.4049999999988</v>
      </c>
      <c r="J276" s="2">
        <f>SUM(H$271:H276)</f>
        <v>11332.164999999997</v>
      </c>
      <c r="K276" s="35">
        <f t="shared" ref="K276:K281" si="167">SUM(H265:H276)</f>
        <v>20806.602999999999</v>
      </c>
      <c r="L276" s="13">
        <f t="shared" si="160"/>
        <v>-3.587018720007662E-2</v>
      </c>
      <c r="M276" s="13">
        <f t="shared" si="163"/>
        <v>-1.2910543376380978E-2</v>
      </c>
      <c r="N276" s="3">
        <f t="shared" si="164"/>
        <v>-272.13799999999901</v>
      </c>
      <c r="O276" s="11">
        <f t="shared" si="161"/>
        <v>0.84878410954445582</v>
      </c>
      <c r="P276" s="6"/>
      <c r="R276" s="13">
        <f t="shared" si="162"/>
        <v>8.9845731837132126E-2</v>
      </c>
      <c r="S276" s="13">
        <f t="shared" si="158"/>
        <v>9.0865741806988323E-2</v>
      </c>
      <c r="T276" s="5"/>
    </row>
    <row r="277" spans="1:20" x14ac:dyDescent="0.25">
      <c r="A277" s="1">
        <v>38534</v>
      </c>
      <c r="B277" s="34">
        <v>1975.078</v>
      </c>
      <c r="C277" s="2"/>
      <c r="D277" s="2">
        <f>SUM(B$271:B277)</f>
        <v>14789.645999999997</v>
      </c>
      <c r="E277" s="35">
        <f t="shared" si="165"/>
        <v>24015.968000000001</v>
      </c>
      <c r="F277" s="34">
        <v>17775.117999999999</v>
      </c>
      <c r="G277" s="3">
        <f t="shared" si="159"/>
        <v>114.80399999999645</v>
      </c>
      <c r="H277" s="24">
        <f t="shared" si="166"/>
        <v>1860.2740000000035</v>
      </c>
      <c r="I277" s="2"/>
      <c r="J277" s="2">
        <f>SUM(H$271:H277)</f>
        <v>13192.439</v>
      </c>
      <c r="K277" s="35">
        <f t="shared" si="167"/>
        <v>20920.173000000003</v>
      </c>
      <c r="L277" s="13">
        <f t="shared" si="160"/>
        <v>-1.5141740974910056E-2</v>
      </c>
      <c r="M277" s="13">
        <f t="shared" si="163"/>
        <v>5.4583633858926728E-3</v>
      </c>
      <c r="N277" s="3">
        <f t="shared" si="164"/>
        <v>113.57000000000335</v>
      </c>
      <c r="O277" s="11">
        <f t="shared" si="161"/>
        <v>0.84966400612461457</v>
      </c>
      <c r="P277" s="6"/>
      <c r="R277" s="13">
        <f t="shared" si="162"/>
        <v>8.9142996825867377E-2</v>
      </c>
      <c r="S277" s="13">
        <f t="shared" si="158"/>
        <v>9.4892306719196795E-2</v>
      </c>
      <c r="T277" s="5"/>
    </row>
    <row r="278" spans="1:20" x14ac:dyDescent="0.25">
      <c r="A278" s="1">
        <v>38565</v>
      </c>
      <c r="B278" s="34">
        <v>1719.9870000000001</v>
      </c>
      <c r="C278" s="2"/>
      <c r="D278" s="2">
        <f>SUM(B$271:B278)</f>
        <v>16509.632999999998</v>
      </c>
      <c r="E278" s="35">
        <f t="shared" si="165"/>
        <v>23949.497000000003</v>
      </c>
      <c r="F278" s="34">
        <v>17615.981</v>
      </c>
      <c r="G278" s="3">
        <f t="shared" ref="G278:G283" si="168">F278-F277</f>
        <v>-159.13699999999881</v>
      </c>
      <c r="H278" s="24">
        <f t="shared" si="166"/>
        <v>1879.1239999999989</v>
      </c>
      <c r="I278" s="2"/>
      <c r="J278" s="2">
        <f>SUM(H$271:H278)</f>
        <v>15071.562999999998</v>
      </c>
      <c r="K278" s="35">
        <f t="shared" si="167"/>
        <v>20941.076000000005</v>
      </c>
      <c r="L278" s="13">
        <f t="shared" ref="L278:L283" si="169">K278/K266-1</f>
        <v>-1.5230043891020117E-2</v>
      </c>
      <c r="M278" s="13">
        <f t="shared" si="163"/>
        <v>9.9917911768709899E-4</v>
      </c>
      <c r="N278" s="3">
        <f t="shared" si="164"/>
        <v>20.903000000002066</v>
      </c>
      <c r="O278" s="11">
        <f t="shared" ref="O278:O283" si="170">F278/K278</f>
        <v>0.84121661179205864</v>
      </c>
      <c r="P278" s="6"/>
      <c r="R278" s="13">
        <f t="shared" si="162"/>
        <v>7.7629742056533044E-2</v>
      </c>
      <c r="S278" s="13">
        <f t="shared" si="158"/>
        <v>9.5853842483098459E-2</v>
      </c>
      <c r="T278" s="5"/>
    </row>
    <row r="279" spans="1:20" x14ac:dyDescent="0.25">
      <c r="A279" s="1">
        <v>38596</v>
      </c>
      <c r="B279" s="34">
        <v>1656.7070000000001</v>
      </c>
      <c r="C279" s="2">
        <f>SUM(B277:B279)</f>
        <v>5351.7719999999999</v>
      </c>
      <c r="D279" s="2">
        <f>SUM(B$271:B279)</f>
        <v>18166.339999999997</v>
      </c>
      <c r="E279" s="35">
        <f t="shared" si="165"/>
        <v>23863.422000000002</v>
      </c>
      <c r="F279" s="34">
        <v>17961.755000000001</v>
      </c>
      <c r="G279" s="3">
        <f t="shared" si="168"/>
        <v>345.77400000000125</v>
      </c>
      <c r="H279" s="24">
        <f t="shared" si="166"/>
        <v>1310.9329999999989</v>
      </c>
      <c r="I279" s="2">
        <f>SUM(H277:H279)</f>
        <v>5050.331000000001</v>
      </c>
      <c r="J279" s="2">
        <f>SUM(H$271:H279)</f>
        <v>16382.495999999997</v>
      </c>
      <c r="K279" s="35">
        <f t="shared" si="167"/>
        <v>20648.756999999998</v>
      </c>
      <c r="L279" s="13">
        <f t="shared" si="169"/>
        <v>-2.1913441944581669E-2</v>
      </c>
      <c r="M279" s="13">
        <f t="shared" si="163"/>
        <v>-1.3959120343195686E-2</v>
      </c>
      <c r="N279" s="3">
        <f t="shared" si="164"/>
        <v>-292.31900000000678</v>
      </c>
      <c r="O279" s="11">
        <f t="shared" si="170"/>
        <v>0.8698710048261018</v>
      </c>
      <c r="P279" s="6"/>
      <c r="R279" s="13">
        <f t="shared" si="162"/>
        <v>7.4773668099382545E-2</v>
      </c>
      <c r="S279" s="13">
        <f t="shared" si="158"/>
        <v>6.6870502046642841E-2</v>
      </c>
      <c r="T279" s="5"/>
    </row>
    <row r="280" spans="1:20" x14ac:dyDescent="0.25">
      <c r="A280" s="1">
        <v>38626</v>
      </c>
      <c r="B280" s="34">
        <v>1506.585</v>
      </c>
      <c r="C280" s="2"/>
      <c r="D280" s="2">
        <f>SUM(B$271:B280)</f>
        <v>19672.924999999996</v>
      </c>
      <c r="E280" s="35">
        <f t="shared" si="165"/>
        <v>23322.324000000001</v>
      </c>
      <c r="F280" s="34">
        <v>18549.398000000001</v>
      </c>
      <c r="G280" s="3">
        <f t="shared" si="168"/>
        <v>587.64300000000003</v>
      </c>
      <c r="H280" s="24">
        <f t="shared" si="166"/>
        <v>918.94200000000001</v>
      </c>
      <c r="I280" s="2"/>
      <c r="J280" s="2">
        <f>SUM(H$271:H280)</f>
        <v>17301.437999999998</v>
      </c>
      <c r="K280" s="35">
        <f t="shared" si="167"/>
        <v>20256.646999999997</v>
      </c>
      <c r="L280" s="13">
        <f t="shared" si="169"/>
        <v>-2.806945185414933E-2</v>
      </c>
      <c r="M280" s="13">
        <f t="shared" ref="M280:M285" si="171">K280/K279-1</f>
        <v>-1.8989520773574964E-2</v>
      </c>
      <c r="N280" s="3">
        <f t="shared" ref="N280:N285" si="172">K280-K279</f>
        <v>-392.11000000000058</v>
      </c>
      <c r="O280" s="11">
        <f t="shared" si="170"/>
        <v>0.91571907236177852</v>
      </c>
      <c r="P280" s="6"/>
      <c r="R280" s="13">
        <f t="shared" si="162"/>
        <v>6.799807494838149E-2</v>
      </c>
      <c r="S280" s="13">
        <f t="shared" si="158"/>
        <v>4.6875098034564786E-2</v>
      </c>
      <c r="T280" s="5"/>
    </row>
    <row r="281" spans="1:20" x14ac:dyDescent="0.25">
      <c r="A281" s="1">
        <v>38657</v>
      </c>
      <c r="B281" s="34">
        <v>1235.222</v>
      </c>
      <c r="C281" s="2"/>
      <c r="D281" s="2">
        <f>SUM(B$271:B281)</f>
        <v>20908.146999999997</v>
      </c>
      <c r="E281" s="35">
        <f t="shared" ref="E281:E286" si="173">SUM(B270:B281)</f>
        <v>22828.490999999998</v>
      </c>
      <c r="F281" s="34">
        <v>18792.607</v>
      </c>
      <c r="G281" s="3">
        <f t="shared" si="168"/>
        <v>243.20899999999892</v>
      </c>
      <c r="H281" s="24">
        <f t="shared" si="166"/>
        <v>992.01300000000106</v>
      </c>
      <c r="I281" s="2"/>
      <c r="J281" s="2">
        <f>SUM(H$271:H281)</f>
        <v>18293.451000000001</v>
      </c>
      <c r="K281" s="35">
        <f t="shared" si="167"/>
        <v>19692.436999999998</v>
      </c>
      <c r="L281" s="13">
        <f t="shared" si="169"/>
        <v>-3.6527338394893749E-2</v>
      </c>
      <c r="M281" s="13">
        <f t="shared" si="171"/>
        <v>-2.7853079534831182E-2</v>
      </c>
      <c r="N281" s="3">
        <f t="shared" si="172"/>
        <v>-564.20999999999913</v>
      </c>
      <c r="O281" s="11">
        <f t="shared" si="170"/>
        <v>0.954305807859129</v>
      </c>
      <c r="P281" s="6"/>
      <c r="R281" s="13">
        <f t="shared" si="162"/>
        <v>5.5750401161494156E-2</v>
      </c>
      <c r="S281" s="13">
        <f t="shared" si="158"/>
        <v>5.0602439138229365E-2</v>
      </c>
      <c r="T281" s="5"/>
    </row>
    <row r="282" spans="1:20" x14ac:dyDescent="0.25">
      <c r="A282" s="1">
        <v>38687</v>
      </c>
      <c r="B282" s="34">
        <v>1248.1420000000001</v>
      </c>
      <c r="C282" s="2">
        <f>SUM(B280:B282)</f>
        <v>3989.9489999999996</v>
      </c>
      <c r="D282" s="2">
        <f>SUM(B$271:B282)</f>
        <v>22156.288999999997</v>
      </c>
      <c r="E282" s="4">
        <f t="shared" si="173"/>
        <v>22156.288999999997</v>
      </c>
      <c r="F282" s="34">
        <v>18730.145</v>
      </c>
      <c r="G282" s="3">
        <f t="shared" si="168"/>
        <v>-62.461999999999534</v>
      </c>
      <c r="H282" s="24">
        <f t="shared" ref="H282:H287" si="174">B282-G282</f>
        <v>1310.6039999999996</v>
      </c>
      <c r="I282" s="2">
        <f>SUM(H280:H282)</f>
        <v>3221.5590000000007</v>
      </c>
      <c r="J282" s="2">
        <f>SUM(H$271:H282)</f>
        <v>19604.055</v>
      </c>
      <c r="K282" s="4">
        <f t="shared" ref="K282:K287" si="175">SUM(H271:H282)</f>
        <v>19604.055</v>
      </c>
      <c r="L282" s="13">
        <f t="shared" si="169"/>
        <v>-6.1837799274050975E-2</v>
      </c>
      <c r="M282" s="13">
        <f t="shared" si="171"/>
        <v>-4.4881189666874377E-3</v>
      </c>
      <c r="N282" s="3">
        <f t="shared" si="172"/>
        <v>-88.381999999997788</v>
      </c>
      <c r="O282" s="11">
        <f t="shared" si="170"/>
        <v>0.95542197774899118</v>
      </c>
      <c r="P282" s="6"/>
      <c r="R282" s="13">
        <f t="shared" si="162"/>
        <v>5.6333531305716417E-2</v>
      </c>
      <c r="S282" s="13">
        <f t="shared" si="158"/>
        <v>6.6853719804397582E-2</v>
      </c>
      <c r="T282" s="5"/>
    </row>
    <row r="283" spans="1:20" x14ac:dyDescent="0.25">
      <c r="A283" s="1">
        <v>38718</v>
      </c>
      <c r="B283" s="34">
        <v>1187.7529999999999</v>
      </c>
      <c r="C283" s="2"/>
      <c r="D283" s="2">
        <f>SUM(B$283:B283)</f>
        <v>1187.7529999999999</v>
      </c>
      <c r="E283" s="35">
        <f t="shared" si="173"/>
        <v>21300.696000000004</v>
      </c>
      <c r="F283" s="34">
        <v>18763.698</v>
      </c>
      <c r="G283" s="3">
        <f t="shared" si="168"/>
        <v>33.552999999999884</v>
      </c>
      <c r="H283" s="24">
        <f t="shared" si="174"/>
        <v>1154.2</v>
      </c>
      <c r="I283" s="2"/>
      <c r="J283" s="2">
        <f>SUM(H$283:H283)</f>
        <v>1154.2</v>
      </c>
      <c r="K283" s="35">
        <f t="shared" si="175"/>
        <v>19148.944</v>
      </c>
      <c r="L283" s="13">
        <f t="shared" si="169"/>
        <v>-8.2188666020185153E-2</v>
      </c>
      <c r="M283" s="13">
        <f t="shared" si="171"/>
        <v>-2.3215146050141189E-2</v>
      </c>
      <c r="N283" s="3">
        <f t="shared" si="172"/>
        <v>-455.11100000000079</v>
      </c>
      <c r="O283" s="11">
        <f t="shared" si="170"/>
        <v>0.97988160600396557</v>
      </c>
      <c r="P283" s="6">
        <v>2010</v>
      </c>
      <c r="R283" s="13">
        <f>B283/E$282</f>
        <v>5.3607939488422456E-2</v>
      </c>
      <c r="S283" s="13">
        <f t="shared" si="158"/>
        <v>5.8875574466609078E-2</v>
      </c>
      <c r="T283" s="5"/>
    </row>
    <row r="284" spans="1:20" x14ac:dyDescent="0.25">
      <c r="A284" s="1">
        <v>38749</v>
      </c>
      <c r="B284" s="34">
        <v>852.33900000000006</v>
      </c>
      <c r="C284" s="2"/>
      <c r="D284" s="2">
        <f>SUM(B$283:B284)</f>
        <v>2040.0920000000001</v>
      </c>
      <c r="E284" s="35">
        <f t="shared" si="173"/>
        <v>19860.435000000001</v>
      </c>
      <c r="F284" s="34">
        <v>18542.588</v>
      </c>
      <c r="G284" s="3">
        <f t="shared" ref="G284:G289" si="176">F284-F283</f>
        <v>-221.11000000000058</v>
      </c>
      <c r="H284" s="24">
        <f t="shared" si="174"/>
        <v>1073.4490000000005</v>
      </c>
      <c r="I284" s="2"/>
      <c r="J284" s="2">
        <f>SUM(H$283:H284)</f>
        <v>2227.6490000000003</v>
      </c>
      <c r="K284" s="35">
        <f t="shared" si="175"/>
        <v>18142.822</v>
      </c>
      <c r="L284" s="13">
        <f t="shared" ref="L284:L289" si="177">K284/K272-1</f>
        <v>-0.140324588341601</v>
      </c>
      <c r="M284" s="13">
        <f t="shared" si="171"/>
        <v>-5.2541905182865389E-2</v>
      </c>
      <c r="N284" s="3">
        <f t="shared" si="172"/>
        <v>-1006.1219999999994</v>
      </c>
      <c r="O284" s="11">
        <f t="shared" ref="O284:O289" si="178">F284/K284</f>
        <v>1.0220343891374781</v>
      </c>
      <c r="P284" s="6"/>
      <c r="R284" s="5"/>
      <c r="S284" s="3"/>
      <c r="T284" s="5"/>
    </row>
    <row r="285" spans="1:20" x14ac:dyDescent="0.25">
      <c r="A285" s="1">
        <v>38777</v>
      </c>
      <c r="B285" s="34">
        <v>1293.588</v>
      </c>
      <c r="C285" s="2">
        <f>SUM(B283:B285)</f>
        <v>3333.6800000000003</v>
      </c>
      <c r="D285" s="2">
        <f>SUM(B$283:B285)</f>
        <v>3333.6800000000003</v>
      </c>
      <c r="E285" s="35">
        <f t="shared" si="173"/>
        <v>18798.577000000001</v>
      </c>
      <c r="F285" s="34">
        <v>17845.147000000001</v>
      </c>
      <c r="G285" s="3">
        <f t="shared" si="176"/>
        <v>-697.44099999999889</v>
      </c>
      <c r="H285" s="24">
        <f t="shared" si="174"/>
        <v>1991.0289999999989</v>
      </c>
      <c r="I285" s="2">
        <f>SUM(H283:H285)</f>
        <v>4218.677999999999</v>
      </c>
      <c r="J285" s="2">
        <f>SUM(H$283:H285)</f>
        <v>4218.677999999999</v>
      </c>
      <c r="K285" s="35">
        <f t="shared" si="175"/>
        <v>18231.973000000002</v>
      </c>
      <c r="L285" s="13">
        <f t="shared" si="177"/>
        <v>-0.12760211285970546</v>
      </c>
      <c r="M285" s="13">
        <f t="shared" si="171"/>
        <v>4.9138441638241215E-3</v>
      </c>
      <c r="N285" s="3">
        <f t="shared" si="172"/>
        <v>89.151000000001659</v>
      </c>
      <c r="O285" s="11">
        <f t="shared" si="178"/>
        <v>0.97878309714477962</v>
      </c>
      <c r="P285" s="6"/>
      <c r="R285" s="5"/>
      <c r="S285" s="3"/>
      <c r="T285" s="5"/>
    </row>
    <row r="286" spans="1:20" x14ac:dyDescent="0.25">
      <c r="A286" s="1">
        <v>38808</v>
      </c>
      <c r="B286" s="34">
        <v>1251.8130000000001</v>
      </c>
      <c r="C286" s="2"/>
      <c r="D286" s="2">
        <f>SUM(B$283:B286)</f>
        <v>4585.4930000000004</v>
      </c>
      <c r="E286" s="35">
        <f t="shared" si="173"/>
        <v>17788.895000000004</v>
      </c>
      <c r="F286" s="34">
        <v>16973.315999999999</v>
      </c>
      <c r="G286" s="3">
        <f t="shared" si="176"/>
        <v>-871.83100000000195</v>
      </c>
      <c r="H286" s="24">
        <f t="shared" si="174"/>
        <v>2123.6440000000021</v>
      </c>
      <c r="I286" s="2"/>
      <c r="J286" s="2">
        <f>SUM(H$283:H286)</f>
        <v>6342.322000000001</v>
      </c>
      <c r="K286" s="35">
        <f t="shared" si="175"/>
        <v>18042.422000000002</v>
      </c>
      <c r="L286" s="13">
        <f t="shared" si="177"/>
        <v>-0.15907169689927858</v>
      </c>
      <c r="M286" s="13">
        <f t="shared" ref="M286:M291" si="179">K286/K285-1</f>
        <v>-1.0396625751913913E-2</v>
      </c>
      <c r="N286" s="3">
        <f t="shared" ref="N286:N291" si="180">K286-K285</f>
        <v>-189.55099999999948</v>
      </c>
      <c r="O286" s="11">
        <f t="shared" si="178"/>
        <v>0.94074487338784096</v>
      </c>
      <c r="P286" s="6"/>
      <c r="R286" s="5"/>
      <c r="S286" s="3"/>
      <c r="T286" s="5"/>
    </row>
    <row r="287" spans="1:20" x14ac:dyDescent="0.25">
      <c r="A287" s="1">
        <v>38838</v>
      </c>
      <c r="B287" s="34">
        <v>1159.68</v>
      </c>
      <c r="C287" s="2"/>
      <c r="D287" s="2">
        <f>SUM(B$283:B287)</f>
        <v>5745.1730000000007</v>
      </c>
      <c r="E287" s="35">
        <f t="shared" ref="E287:E292" si="181">SUM(B276:B287)</f>
        <v>17077.542000000001</v>
      </c>
      <c r="F287" s="34">
        <f>17130.36-287.408</f>
        <v>16842.952000000001</v>
      </c>
      <c r="G287" s="3">
        <f t="shared" si="176"/>
        <v>-130.36399999999776</v>
      </c>
      <c r="H287" s="24">
        <f t="shared" si="174"/>
        <v>1290.0439999999978</v>
      </c>
      <c r="I287" s="2"/>
      <c r="J287" s="2">
        <f>SUM(H$283:H287)</f>
        <v>7632.3659999999991</v>
      </c>
      <c r="K287" s="35">
        <f t="shared" si="175"/>
        <v>17685.593000000001</v>
      </c>
      <c r="L287" s="13">
        <f t="shared" si="177"/>
        <v>-0.16097488934467186</v>
      </c>
      <c r="M287" s="13">
        <f t="shared" si="179"/>
        <v>-1.9777222814098994E-2</v>
      </c>
      <c r="N287" s="3">
        <f t="shared" si="180"/>
        <v>-356.82900000000154</v>
      </c>
      <c r="O287" s="11">
        <f t="shared" si="178"/>
        <v>0.95235438246260673</v>
      </c>
      <c r="P287" s="6"/>
      <c r="R287" s="5"/>
      <c r="S287" s="3"/>
      <c r="T287" s="5"/>
    </row>
    <row r="288" spans="1:20" x14ac:dyDescent="0.25">
      <c r="A288" s="1">
        <v>38869</v>
      </c>
      <c r="B288" s="34">
        <v>1416.4880000000001</v>
      </c>
      <c r="C288" s="2">
        <f>SUM(B286:B288)</f>
        <v>3827.9810000000007</v>
      </c>
      <c r="D288" s="2">
        <f>SUM(B$283:B288)</f>
        <v>7161.661000000001</v>
      </c>
      <c r="E288" s="35">
        <f t="shared" si="181"/>
        <v>16503.382000000001</v>
      </c>
      <c r="F288" s="34">
        <f>16166.788-256.546</f>
        <v>15910.242</v>
      </c>
      <c r="G288" s="3">
        <f t="shared" si="176"/>
        <v>-932.71000000000095</v>
      </c>
      <c r="H288" s="24">
        <f t="shared" ref="H288:H294" si="182">B288-G288</f>
        <v>2349.1980000000012</v>
      </c>
      <c r="I288" s="2">
        <f>SUM(H286:H288)</f>
        <v>5762.8860000000013</v>
      </c>
      <c r="J288" s="2">
        <f>SUM(H$283:H288)</f>
        <v>9981.5640000000003</v>
      </c>
      <c r="K288" s="35">
        <f t="shared" ref="K288:K293" si="183">SUM(H277:H288)</f>
        <v>18253.454000000002</v>
      </c>
      <c r="L288" s="13">
        <f t="shared" si="177"/>
        <v>-0.12270859399778034</v>
      </c>
      <c r="M288" s="13">
        <f t="shared" si="179"/>
        <v>3.2108677385033202E-2</v>
      </c>
      <c r="N288" s="3">
        <f t="shared" si="180"/>
        <v>567.86100000000079</v>
      </c>
      <c r="O288" s="11">
        <f t="shared" si="178"/>
        <v>0.87162911742621418</v>
      </c>
      <c r="P288" s="6"/>
      <c r="R288" s="5"/>
      <c r="S288" s="3"/>
      <c r="T288" s="5"/>
    </row>
    <row r="289" spans="1:20" x14ac:dyDescent="0.25">
      <c r="A289" s="1">
        <v>38899</v>
      </c>
      <c r="B289" s="34">
        <v>1492.1</v>
      </c>
      <c r="C289" s="2"/>
      <c r="D289" s="2">
        <f>SUM(B$283:B289)</f>
        <v>8653.7610000000004</v>
      </c>
      <c r="E289" s="35">
        <f t="shared" si="181"/>
        <v>16020.404</v>
      </c>
      <c r="F289" s="34">
        <f>15917.59-229.862</f>
        <v>15687.728000000001</v>
      </c>
      <c r="G289" s="3">
        <f t="shared" si="176"/>
        <v>-222.51399999999921</v>
      </c>
      <c r="H289" s="24">
        <f t="shared" si="182"/>
        <v>1714.6139999999991</v>
      </c>
      <c r="I289" s="2"/>
      <c r="J289" s="2">
        <f>SUM(H$283:H289)</f>
        <v>11696.178</v>
      </c>
      <c r="K289" s="35">
        <f t="shared" si="183"/>
        <v>18107.793999999998</v>
      </c>
      <c r="L289" s="13">
        <f t="shared" si="177"/>
        <v>-0.13443383092482097</v>
      </c>
      <c r="M289" s="13">
        <f t="shared" si="179"/>
        <v>-7.9798595926011684E-3</v>
      </c>
      <c r="N289" s="3">
        <f t="shared" si="180"/>
        <v>-145.66000000000349</v>
      </c>
      <c r="O289" s="11">
        <f t="shared" si="178"/>
        <v>0.86635224588925641</v>
      </c>
      <c r="P289" s="6"/>
      <c r="R289" s="5"/>
      <c r="S289" s="3"/>
      <c r="T289" s="5"/>
    </row>
    <row r="290" spans="1:20" x14ac:dyDescent="0.25">
      <c r="A290" s="1">
        <v>38930</v>
      </c>
      <c r="B290" s="34">
        <v>1556.165</v>
      </c>
      <c r="C290" s="2"/>
      <c r="D290" s="2">
        <f>SUM(B$283:B290)</f>
        <v>10209.925999999999</v>
      </c>
      <c r="E290" s="35">
        <f t="shared" si="181"/>
        <v>15856.581999999999</v>
      </c>
      <c r="F290" s="34">
        <v>15233.163</v>
      </c>
      <c r="G290" s="3">
        <f t="shared" ref="G290:G295" si="184">F290-F289</f>
        <v>-454.56500000000051</v>
      </c>
      <c r="H290" s="24">
        <f t="shared" si="182"/>
        <v>2010.7300000000005</v>
      </c>
      <c r="I290" s="2"/>
      <c r="J290" s="2">
        <f>SUM(H$283:H290)</f>
        <v>13706.907999999999</v>
      </c>
      <c r="K290" s="35">
        <f t="shared" si="183"/>
        <v>18239.400000000001</v>
      </c>
      <c r="L290" s="13">
        <f t="shared" ref="L290:L295" si="185">K290/K278-1</f>
        <v>-0.12901323695114819</v>
      </c>
      <c r="M290" s="13">
        <f t="shared" si="179"/>
        <v>7.2679201011456307E-3</v>
      </c>
      <c r="N290" s="3">
        <f t="shared" si="180"/>
        <v>131.60600000000341</v>
      </c>
      <c r="O290" s="11">
        <f t="shared" ref="O290:O295" si="186">F290/K290</f>
        <v>0.83517895325504121</v>
      </c>
      <c r="P290" s="6"/>
      <c r="R290" s="5"/>
      <c r="S290" s="3"/>
      <c r="T290" s="5"/>
    </row>
    <row r="291" spans="1:20" x14ac:dyDescent="0.25">
      <c r="A291" s="1">
        <v>38961</v>
      </c>
      <c r="B291" s="34">
        <v>1770.45</v>
      </c>
      <c r="C291" s="2">
        <f>SUM(B289:B291)</f>
        <v>4818.7150000000001</v>
      </c>
      <c r="D291" s="2">
        <f>SUM(B$283:B291)</f>
        <v>11980.376</v>
      </c>
      <c r="E291" s="35">
        <f t="shared" si="181"/>
        <v>15970.325000000001</v>
      </c>
      <c r="F291" s="34">
        <v>15144.04</v>
      </c>
      <c r="G291" s="3">
        <f t="shared" si="184"/>
        <v>-89.122999999999593</v>
      </c>
      <c r="H291" s="24">
        <f t="shared" si="182"/>
        <v>1859.5729999999996</v>
      </c>
      <c r="I291" s="2">
        <f>SUM(H289:H291)</f>
        <v>5584.9169999999995</v>
      </c>
      <c r="J291" s="2">
        <f>SUM(H$283:H291)</f>
        <v>15566.481</v>
      </c>
      <c r="K291" s="35">
        <f t="shared" si="183"/>
        <v>18788.04</v>
      </c>
      <c r="L291" s="13">
        <f t="shared" si="185"/>
        <v>-9.0112784997179118E-2</v>
      </c>
      <c r="M291" s="13">
        <f t="shared" si="179"/>
        <v>3.0079936840027521E-2</v>
      </c>
      <c r="N291" s="3">
        <f t="shared" si="180"/>
        <v>548.63999999999942</v>
      </c>
      <c r="O291" s="11">
        <f t="shared" si="186"/>
        <v>0.80604682553369056</v>
      </c>
      <c r="P291" s="6"/>
      <c r="R291" s="5"/>
      <c r="S291" s="3"/>
      <c r="T291" s="5"/>
    </row>
    <row r="292" spans="1:20" x14ac:dyDescent="0.25">
      <c r="A292" s="1">
        <v>38991</v>
      </c>
      <c r="B292" s="34">
        <v>1849.7190000000001</v>
      </c>
      <c r="C292" s="2"/>
      <c r="D292" s="2">
        <f>SUM(B$283:B292)</f>
        <v>13830.095000000001</v>
      </c>
      <c r="E292" s="35">
        <f t="shared" si="181"/>
        <v>16313.459000000003</v>
      </c>
      <c r="F292" s="53">
        <v>15738.044</v>
      </c>
      <c r="G292" s="3">
        <f t="shared" si="184"/>
        <v>594.003999999999</v>
      </c>
      <c r="H292" s="24">
        <f t="shared" si="182"/>
        <v>1255.7150000000011</v>
      </c>
      <c r="I292" s="2"/>
      <c r="J292" s="2">
        <f>SUM(H$283:H292)</f>
        <v>16822.196</v>
      </c>
      <c r="K292" s="35">
        <f t="shared" si="183"/>
        <v>19124.813000000002</v>
      </c>
      <c r="L292" s="13">
        <f t="shared" si="185"/>
        <v>-5.5874696340415864E-2</v>
      </c>
      <c r="M292" s="13">
        <f t="shared" ref="M292:M297" si="187">K292/K291-1</f>
        <v>1.7924860709259693E-2</v>
      </c>
      <c r="N292" s="3">
        <f t="shared" ref="N292:N297" si="188">K292-K291</f>
        <v>336.77300000000105</v>
      </c>
      <c r="O292" s="11">
        <f t="shared" si="186"/>
        <v>0.82291230769158363</v>
      </c>
      <c r="P292" s="6"/>
      <c r="R292" s="5"/>
      <c r="S292" s="3"/>
      <c r="T292" s="5"/>
    </row>
    <row r="293" spans="1:20" x14ac:dyDescent="0.25">
      <c r="A293" s="1">
        <v>39022</v>
      </c>
      <c r="B293" s="34">
        <v>1632.6120000000001</v>
      </c>
      <c r="C293" s="2"/>
      <c r="D293" s="2">
        <f>SUM(B$283:B293)</f>
        <v>15462.707000000002</v>
      </c>
      <c r="E293" s="35">
        <f t="shared" ref="E293:E298" si="189">SUM(B282:B293)</f>
        <v>16710.849000000002</v>
      </c>
      <c r="F293" s="53">
        <v>16082.406000000001</v>
      </c>
      <c r="G293" s="3">
        <f t="shared" si="184"/>
        <v>344.36200000000099</v>
      </c>
      <c r="H293" s="24">
        <f t="shared" si="182"/>
        <v>1288.2499999999991</v>
      </c>
      <c r="I293" s="2"/>
      <c r="J293" s="2">
        <f>SUM(H$283:H293)</f>
        <v>18110.446</v>
      </c>
      <c r="K293" s="35">
        <f t="shared" si="183"/>
        <v>19421.050000000003</v>
      </c>
      <c r="L293" s="13">
        <f t="shared" si="185"/>
        <v>-1.3781280600262735E-2</v>
      </c>
      <c r="M293" s="13">
        <f t="shared" si="187"/>
        <v>1.5489667794398976E-2</v>
      </c>
      <c r="N293" s="3">
        <f t="shared" si="188"/>
        <v>296.23700000000099</v>
      </c>
      <c r="O293" s="11">
        <f t="shared" si="186"/>
        <v>0.82809147806117578</v>
      </c>
      <c r="P293" s="6"/>
      <c r="R293" s="5"/>
      <c r="S293" s="3"/>
      <c r="T293" s="5"/>
    </row>
    <row r="294" spans="1:20" x14ac:dyDescent="0.25">
      <c r="A294" s="1">
        <v>39052</v>
      </c>
      <c r="B294" s="34">
        <v>1727.393</v>
      </c>
      <c r="C294" s="49">
        <f>SUM(B292:B294)</f>
        <v>5209.7240000000002</v>
      </c>
      <c r="D294" s="2">
        <f>SUM(B$283:B294)</f>
        <v>17190.100000000002</v>
      </c>
      <c r="E294" s="4">
        <f t="shared" si="189"/>
        <v>17190.100000000002</v>
      </c>
      <c r="F294" s="53">
        <v>16184.263000000001</v>
      </c>
      <c r="G294" s="3">
        <f t="shared" si="184"/>
        <v>101.85699999999997</v>
      </c>
      <c r="H294" s="24">
        <f t="shared" si="182"/>
        <v>1625.5360000000001</v>
      </c>
      <c r="I294" s="49">
        <f>SUM(H292:H294)</f>
        <v>4169.5010000000002</v>
      </c>
      <c r="J294" s="2">
        <f>SUM(H$283:H294)</f>
        <v>19735.982</v>
      </c>
      <c r="K294" s="4">
        <f t="shared" ref="K294:K299" si="190">SUM(H283:H294)</f>
        <v>19735.982</v>
      </c>
      <c r="L294" s="13">
        <f t="shared" si="185"/>
        <v>6.7295771206516974E-3</v>
      </c>
      <c r="M294" s="13">
        <f t="shared" si="187"/>
        <v>1.6216013037400057E-2</v>
      </c>
      <c r="N294" s="3">
        <f t="shared" si="188"/>
        <v>314.93199999999706</v>
      </c>
      <c r="O294" s="11">
        <f t="shared" si="186"/>
        <v>0.82003839484652963</v>
      </c>
      <c r="P294" s="6"/>
      <c r="R294" s="5"/>
      <c r="S294" s="3"/>
      <c r="T294" s="5"/>
    </row>
    <row r="295" spans="1:20" x14ac:dyDescent="0.25">
      <c r="A295" s="1">
        <v>39083</v>
      </c>
      <c r="B295" s="34">
        <v>1712.172</v>
      </c>
      <c r="C295" s="49"/>
      <c r="D295" s="2">
        <f>SUM(B$295:B295)</f>
        <v>1712.172</v>
      </c>
      <c r="E295" s="35">
        <f t="shared" si="189"/>
        <v>17714.519</v>
      </c>
      <c r="F295" s="53">
        <v>16210.849</v>
      </c>
      <c r="G295" s="3">
        <f t="shared" si="184"/>
        <v>26.585999999999331</v>
      </c>
      <c r="H295" s="24">
        <f t="shared" ref="H295:H300" si="191">B295-G295</f>
        <v>1685.5860000000007</v>
      </c>
      <c r="I295" s="49"/>
      <c r="J295" s="2">
        <f>SUM(H$295:H295)</f>
        <v>1685.5860000000007</v>
      </c>
      <c r="K295" s="35">
        <f t="shared" si="190"/>
        <v>20267.368000000002</v>
      </c>
      <c r="L295" s="13">
        <f t="shared" si="185"/>
        <v>5.8406562784872218E-2</v>
      </c>
      <c r="M295" s="13">
        <f t="shared" si="187"/>
        <v>2.6924730677196695E-2</v>
      </c>
      <c r="N295" s="3">
        <f t="shared" si="188"/>
        <v>531.38600000000224</v>
      </c>
      <c r="O295" s="11">
        <f t="shared" si="186"/>
        <v>0.79984973875246146</v>
      </c>
      <c r="P295" s="6">
        <v>2011</v>
      </c>
      <c r="R295" s="5"/>
      <c r="S295" s="3"/>
      <c r="T295" s="5"/>
    </row>
    <row r="296" spans="1:20" x14ac:dyDescent="0.25">
      <c r="A296" s="1">
        <v>39114</v>
      </c>
      <c r="B296" s="34">
        <v>1632.865</v>
      </c>
      <c r="C296" s="49"/>
      <c r="D296" s="2">
        <f>SUM(B$295:B296)</f>
        <v>3345.0370000000003</v>
      </c>
      <c r="E296" s="35">
        <f t="shared" si="189"/>
        <v>18495.045000000002</v>
      </c>
      <c r="F296" s="53">
        <v>16374.9</v>
      </c>
      <c r="G296" s="3">
        <f t="shared" ref="G296:G301" si="192">F296-F295</f>
        <v>164.05099999999948</v>
      </c>
      <c r="H296" s="24">
        <f t="shared" si="191"/>
        <v>1468.8140000000005</v>
      </c>
      <c r="I296" s="49"/>
      <c r="J296" s="2">
        <f>SUM(H$295:H296)</f>
        <v>3154.4000000000015</v>
      </c>
      <c r="K296" s="35">
        <f t="shared" si="190"/>
        <v>20662.733</v>
      </c>
      <c r="L296" s="13">
        <f t="shared" ref="L296:L301" si="193">K296/K284-1</f>
        <v>0.1388930013203018</v>
      </c>
      <c r="M296" s="13">
        <f t="shared" si="187"/>
        <v>1.9507466386360583E-2</v>
      </c>
      <c r="N296" s="3">
        <f t="shared" si="188"/>
        <v>395.36499999999796</v>
      </c>
      <c r="O296" s="11">
        <f t="shared" ref="O296:O301" si="194">F296/K296</f>
        <v>0.79248471148516508</v>
      </c>
      <c r="P296" s="6"/>
      <c r="R296" s="5"/>
      <c r="S296" s="3"/>
      <c r="T296" s="5"/>
    </row>
    <row r="297" spans="1:20" x14ac:dyDescent="0.25">
      <c r="A297" s="1">
        <v>39142</v>
      </c>
      <c r="B297" s="34">
        <v>1954.827</v>
      </c>
      <c r="C297" s="49">
        <f>SUM(B295:B297)</f>
        <v>5299.8640000000005</v>
      </c>
      <c r="D297" s="2">
        <f>SUM(B$295:B297)</f>
        <v>5299.8640000000005</v>
      </c>
      <c r="E297" s="35">
        <f t="shared" si="189"/>
        <v>19156.284000000003</v>
      </c>
      <c r="F297" s="53">
        <v>16427.623</v>
      </c>
      <c r="G297" s="3">
        <f t="shared" si="192"/>
        <v>52.722999999999956</v>
      </c>
      <c r="H297" s="24">
        <f t="shared" si="191"/>
        <v>1902.104</v>
      </c>
      <c r="I297" s="49">
        <f>SUM(H295:H297)</f>
        <v>5056.5040000000017</v>
      </c>
      <c r="J297" s="2">
        <f>SUM(H$295:H297)</f>
        <v>5056.5040000000017</v>
      </c>
      <c r="K297" s="35">
        <f t="shared" si="190"/>
        <v>20573.808000000001</v>
      </c>
      <c r="L297" s="13">
        <f t="shared" si="193"/>
        <v>0.12844660311859823</v>
      </c>
      <c r="M297" s="13">
        <f t="shared" si="187"/>
        <v>-4.3036417302589891E-3</v>
      </c>
      <c r="N297" s="3">
        <f t="shared" si="188"/>
        <v>-88.924999999999272</v>
      </c>
      <c r="O297" s="11">
        <f t="shared" si="194"/>
        <v>0.7984726502745626</v>
      </c>
      <c r="P297" s="6"/>
      <c r="R297" s="5"/>
      <c r="S297" s="3"/>
      <c r="T297" s="5"/>
    </row>
    <row r="298" spans="1:20" x14ac:dyDescent="0.25">
      <c r="A298" s="1">
        <v>39173</v>
      </c>
      <c r="B298" s="34">
        <v>1653.02</v>
      </c>
      <c r="C298" s="49"/>
      <c r="D298" s="2">
        <f>SUM(B$295:B298)</f>
        <v>6952.884</v>
      </c>
      <c r="E298" s="35">
        <f t="shared" si="189"/>
        <v>19557.491000000002</v>
      </c>
      <c r="F298" s="53">
        <v>16243.323</v>
      </c>
      <c r="G298" s="3">
        <f t="shared" si="192"/>
        <v>-184.29999999999927</v>
      </c>
      <c r="H298" s="24">
        <f t="shared" si="191"/>
        <v>1837.3199999999993</v>
      </c>
      <c r="I298" s="49"/>
      <c r="J298" s="2">
        <f>SUM(H$295:H298)</f>
        <v>6893.8240000000005</v>
      </c>
      <c r="K298" s="35">
        <f t="shared" si="190"/>
        <v>20287.484</v>
      </c>
      <c r="L298" s="13">
        <f t="shared" si="193"/>
        <v>0.12443240713469605</v>
      </c>
      <c r="M298" s="13">
        <f t="shared" ref="M298:M303" si="195">K298/K297-1</f>
        <v>-1.3916918054256211E-2</v>
      </c>
      <c r="N298" s="3">
        <f t="shared" ref="N298:N303" si="196">K298-K297</f>
        <v>-286.32400000000052</v>
      </c>
      <c r="O298" s="11">
        <f t="shared" si="194"/>
        <v>0.80065734124546939</v>
      </c>
      <c r="P298" s="6"/>
      <c r="R298" s="5"/>
      <c r="S298" s="3"/>
      <c r="T298" s="5"/>
    </row>
    <row r="299" spans="1:20" x14ac:dyDescent="0.25">
      <c r="A299" s="1">
        <v>39203</v>
      </c>
      <c r="B299" s="34">
        <v>1680.087</v>
      </c>
      <c r="C299" s="49"/>
      <c r="D299" s="2">
        <f>SUM(B$295:B299)</f>
        <v>8632.9709999999995</v>
      </c>
      <c r="E299" s="35">
        <f t="shared" ref="E299:E305" si="197">SUM(B288:B299)</f>
        <v>20077.898000000001</v>
      </c>
      <c r="F299" s="53">
        <v>16265.661</v>
      </c>
      <c r="G299" s="3">
        <f t="shared" si="192"/>
        <v>22.337999999999738</v>
      </c>
      <c r="H299" s="24">
        <f t="shared" si="191"/>
        <v>1657.7490000000003</v>
      </c>
      <c r="I299" s="49"/>
      <c r="J299" s="2">
        <f>SUM(H$295:H299)</f>
        <v>8551.5730000000003</v>
      </c>
      <c r="K299" s="35">
        <f t="shared" si="190"/>
        <v>20655.189000000002</v>
      </c>
      <c r="L299" s="13">
        <f t="shared" si="193"/>
        <v>0.16791045683342376</v>
      </c>
      <c r="M299" s="13">
        <f t="shared" si="195"/>
        <v>1.8124721626397999E-2</v>
      </c>
      <c r="N299" s="3">
        <f t="shared" si="196"/>
        <v>367.70500000000175</v>
      </c>
      <c r="O299" s="11">
        <f t="shared" si="194"/>
        <v>0.78748545946493143</v>
      </c>
      <c r="P299" s="6"/>
      <c r="R299" s="5"/>
      <c r="S299" s="3"/>
      <c r="T299" s="5"/>
    </row>
    <row r="300" spans="1:20" x14ac:dyDescent="0.25">
      <c r="A300" s="1">
        <v>39234</v>
      </c>
      <c r="B300" s="34">
        <v>2104.2550000000001</v>
      </c>
      <c r="C300" s="49">
        <f>SUM(B298:B300)</f>
        <v>5437.3620000000001</v>
      </c>
      <c r="D300" s="2">
        <f>SUM(B$295:B300)</f>
        <v>10737.225999999999</v>
      </c>
      <c r="E300" s="35">
        <f t="shared" si="197"/>
        <v>20765.665000000001</v>
      </c>
      <c r="F300" s="53">
        <v>16490.740000000002</v>
      </c>
      <c r="G300" s="3">
        <f t="shared" si="192"/>
        <v>225.07900000000154</v>
      </c>
      <c r="H300" s="24">
        <f t="shared" si="191"/>
        <v>1879.1759999999986</v>
      </c>
      <c r="I300" s="49">
        <f>SUM(H298:H300)</f>
        <v>5374.2449999999981</v>
      </c>
      <c r="J300" s="2">
        <f>SUM(H$295:H300)</f>
        <v>10430.749</v>
      </c>
      <c r="K300" s="35">
        <f t="shared" ref="K300:K305" si="198">SUM(H289:H300)</f>
        <v>20185.166999999998</v>
      </c>
      <c r="L300" s="13">
        <f t="shared" si="193"/>
        <v>0.10582725877524313</v>
      </c>
      <c r="M300" s="13">
        <f t="shared" si="195"/>
        <v>-2.2755637820598196E-2</v>
      </c>
      <c r="N300" s="3">
        <f t="shared" si="196"/>
        <v>-470.02200000000448</v>
      </c>
      <c r="O300" s="11">
        <f t="shared" si="194"/>
        <v>0.81697317639234812</v>
      </c>
      <c r="P300" s="6"/>
      <c r="R300" s="5"/>
      <c r="S300" s="3"/>
      <c r="T300" s="5"/>
    </row>
    <row r="301" spans="1:20" x14ac:dyDescent="0.25">
      <c r="A301" s="1">
        <v>39264</v>
      </c>
      <c r="B301" s="34">
        <v>1854.86</v>
      </c>
      <c r="C301" s="49"/>
      <c r="D301" s="2">
        <f>SUM(B$295:B301)</f>
        <v>12592.085999999999</v>
      </c>
      <c r="E301" s="35">
        <f t="shared" si="197"/>
        <v>21128.425000000003</v>
      </c>
      <c r="F301" s="53">
        <v>16341.093000000001</v>
      </c>
      <c r="G301" s="3">
        <f t="shared" si="192"/>
        <v>-149.64700000000084</v>
      </c>
      <c r="H301" s="24">
        <f t="shared" ref="H301:H306" si="199">B301-G301</f>
        <v>2004.5070000000007</v>
      </c>
      <c r="I301" s="49"/>
      <c r="J301" s="2">
        <f>SUM(H$295:H301)</f>
        <v>12435.256000000001</v>
      </c>
      <c r="K301" s="35">
        <f t="shared" si="198"/>
        <v>20475.060000000001</v>
      </c>
      <c r="L301" s="13">
        <f t="shared" si="193"/>
        <v>0.13073188263573154</v>
      </c>
      <c r="M301" s="13">
        <f t="shared" si="195"/>
        <v>1.43616844983252E-2</v>
      </c>
      <c r="N301" s="3">
        <f t="shared" si="196"/>
        <v>289.89300000000367</v>
      </c>
      <c r="O301" s="11">
        <f t="shared" si="194"/>
        <v>0.79809744147269901</v>
      </c>
      <c r="P301" s="6"/>
      <c r="R301" s="5"/>
      <c r="S301" s="3"/>
      <c r="T301" s="5"/>
    </row>
    <row r="302" spans="1:20" x14ac:dyDescent="0.25">
      <c r="A302" s="1">
        <v>39295</v>
      </c>
      <c r="B302" s="34">
        <v>2234.9340000000002</v>
      </c>
      <c r="C302" s="49"/>
      <c r="D302" s="2">
        <f>SUM(B$295:B302)</f>
        <v>14827.02</v>
      </c>
      <c r="E302" s="35">
        <f t="shared" si="197"/>
        <v>21807.194</v>
      </c>
      <c r="F302" s="53">
        <v>16340.182000000001</v>
      </c>
      <c r="G302" s="3">
        <f t="shared" ref="G302:G307" si="200">F302-F301</f>
        <v>-0.91100000000005821</v>
      </c>
      <c r="H302" s="24">
        <f t="shared" si="199"/>
        <v>2235.8450000000003</v>
      </c>
      <c r="I302" s="49"/>
      <c r="J302" s="2">
        <f>SUM(H$295:H302)</f>
        <v>14671.101000000002</v>
      </c>
      <c r="K302" s="35">
        <f t="shared" si="198"/>
        <v>20700.174999999999</v>
      </c>
      <c r="L302" s="13">
        <f t="shared" ref="L302:L307" si="201">K302/K290-1</f>
        <v>0.13491534809259065</v>
      </c>
      <c r="M302" s="13">
        <f t="shared" si="195"/>
        <v>1.0994595376033089E-2</v>
      </c>
      <c r="N302" s="3">
        <f t="shared" si="196"/>
        <v>225.11499999999796</v>
      </c>
      <c r="O302" s="11">
        <f t="shared" ref="O302:O307" si="202">F302/K302</f>
        <v>0.78937409949432802</v>
      </c>
      <c r="P302" s="6"/>
      <c r="R302" s="5"/>
      <c r="S302" s="3"/>
      <c r="T302" s="5"/>
    </row>
    <row r="303" spans="1:20" x14ac:dyDescent="0.25">
      <c r="A303" s="1">
        <v>39326</v>
      </c>
      <c r="B303" s="34">
        <v>2082.0740000000001</v>
      </c>
      <c r="C303" s="49">
        <f>SUM(B301:B303)</f>
        <v>6171.8680000000004</v>
      </c>
      <c r="D303" s="2">
        <f>SUM(B$295:B303)</f>
        <v>16909.094000000001</v>
      </c>
      <c r="E303" s="35">
        <f t="shared" si="197"/>
        <v>22118.818000000003</v>
      </c>
      <c r="F303" s="53">
        <v>16293.721</v>
      </c>
      <c r="G303" s="3">
        <f t="shared" si="200"/>
        <v>-46.46100000000115</v>
      </c>
      <c r="H303" s="24">
        <f t="shared" si="199"/>
        <v>2128.5350000000012</v>
      </c>
      <c r="I303" s="49">
        <f>SUM(H301:H303)</f>
        <v>6368.8870000000024</v>
      </c>
      <c r="J303" s="2">
        <f>SUM(H$295:H303)</f>
        <v>16799.636000000002</v>
      </c>
      <c r="K303" s="35">
        <f t="shared" si="198"/>
        <v>20969.137000000002</v>
      </c>
      <c r="L303" s="13">
        <f t="shared" si="201"/>
        <v>0.11608965065009458</v>
      </c>
      <c r="M303" s="13">
        <f t="shared" si="195"/>
        <v>1.299322348724119E-2</v>
      </c>
      <c r="N303" s="3">
        <f t="shared" si="196"/>
        <v>268.96200000000317</v>
      </c>
      <c r="O303" s="11">
        <f t="shared" si="202"/>
        <v>0.7770334563601734</v>
      </c>
      <c r="P303" s="6"/>
      <c r="R303" s="5"/>
      <c r="S303" s="3"/>
      <c r="T303" s="5"/>
    </row>
    <row r="304" spans="1:20" x14ac:dyDescent="0.25">
      <c r="A304" s="1">
        <v>39356</v>
      </c>
      <c r="B304" s="34">
        <v>1995.9559999999999</v>
      </c>
      <c r="C304" s="49"/>
      <c r="D304" s="2">
        <f>SUM(B$295:B304)</f>
        <v>18905.05</v>
      </c>
      <c r="E304" s="35">
        <f t="shared" si="197"/>
        <v>22265.055</v>
      </c>
      <c r="F304" s="53">
        <v>16174.439</v>
      </c>
      <c r="G304" s="3">
        <f t="shared" si="200"/>
        <v>-119.28199999999924</v>
      </c>
      <c r="H304" s="24">
        <f t="shared" si="199"/>
        <v>2115.2379999999994</v>
      </c>
      <c r="I304" s="49"/>
      <c r="J304" s="2">
        <f>SUM(H$295:H304)</f>
        <v>18914.874000000003</v>
      </c>
      <c r="K304" s="35">
        <f t="shared" si="198"/>
        <v>21828.659999999996</v>
      </c>
      <c r="L304" s="13">
        <f t="shared" si="201"/>
        <v>0.14137900328750885</v>
      </c>
      <c r="M304" s="13">
        <f t="shared" ref="M304:M309" si="203">K304/K303-1</f>
        <v>4.0989908168371114E-2</v>
      </c>
      <c r="N304" s="3">
        <f t="shared" ref="N304:N309" si="204">K304-K303</f>
        <v>859.52299999999377</v>
      </c>
      <c r="O304" s="11">
        <f t="shared" si="202"/>
        <v>0.74097260207452054</v>
      </c>
      <c r="P304" s="6"/>
      <c r="R304" s="5"/>
      <c r="S304" s="3"/>
      <c r="T304" s="5"/>
    </row>
    <row r="305" spans="1:20" x14ac:dyDescent="0.25">
      <c r="A305" s="1">
        <v>39387</v>
      </c>
      <c r="B305" s="34">
        <v>1965.972</v>
      </c>
      <c r="C305" s="49"/>
      <c r="D305" s="2">
        <f>SUM(B$295:B305)</f>
        <v>20871.022000000001</v>
      </c>
      <c r="E305" s="35">
        <f t="shared" si="197"/>
        <v>22598.415000000001</v>
      </c>
      <c r="F305" s="53">
        <v>16604.618999999999</v>
      </c>
      <c r="G305" s="3">
        <f t="shared" si="200"/>
        <v>430.17999999999847</v>
      </c>
      <c r="H305" s="24">
        <f t="shared" si="199"/>
        <v>1535.7920000000015</v>
      </c>
      <c r="I305" s="49"/>
      <c r="J305" s="2">
        <f>SUM(H$295:H305)</f>
        <v>20450.666000000005</v>
      </c>
      <c r="K305" s="35">
        <f t="shared" si="198"/>
        <v>22076.202000000005</v>
      </c>
      <c r="L305" s="13">
        <f t="shared" si="201"/>
        <v>0.13671516215652613</v>
      </c>
      <c r="M305" s="13">
        <f t="shared" si="203"/>
        <v>1.1340228855092782E-2</v>
      </c>
      <c r="N305" s="3">
        <f t="shared" si="204"/>
        <v>247.54200000000856</v>
      </c>
      <c r="O305" s="11">
        <f t="shared" si="202"/>
        <v>0.75215016604758356</v>
      </c>
      <c r="P305" s="6"/>
      <c r="R305" s="5"/>
      <c r="S305" s="3"/>
      <c r="T305" s="5"/>
    </row>
    <row r="306" spans="1:20" x14ac:dyDescent="0.25">
      <c r="A306" s="1">
        <v>39417</v>
      </c>
      <c r="B306" s="34">
        <v>1818.396</v>
      </c>
      <c r="C306" s="49">
        <f>SUM(B304:B306)</f>
        <v>5780.3239999999996</v>
      </c>
      <c r="D306" s="2">
        <f>SUM(B$295:B306)</f>
        <v>22689.418000000001</v>
      </c>
      <c r="E306" s="4">
        <f t="shared" ref="E306:E312" si="205">SUM(B295:B306)</f>
        <v>22689.418000000001</v>
      </c>
      <c r="F306" s="53">
        <v>17174.099999999999</v>
      </c>
      <c r="G306" s="3">
        <f t="shared" si="200"/>
        <v>569.48099999999977</v>
      </c>
      <c r="H306" s="24">
        <f t="shared" si="199"/>
        <v>1248.9150000000002</v>
      </c>
      <c r="I306" s="49">
        <f>SUM(H304:H306)</f>
        <v>4899.9450000000006</v>
      </c>
      <c r="J306" s="2">
        <f>SUM(H$295:H306)</f>
        <v>21699.581000000006</v>
      </c>
      <c r="K306" s="4">
        <f t="shared" ref="K306:K311" si="206">SUM(H295:H306)</f>
        <v>21699.581000000006</v>
      </c>
      <c r="L306" s="13">
        <f t="shared" si="201"/>
        <v>9.9493351787613316E-2</v>
      </c>
      <c r="M306" s="13">
        <f t="shared" si="203"/>
        <v>-1.706004502042513E-2</v>
      </c>
      <c r="N306" s="3">
        <f t="shared" si="204"/>
        <v>-376.62099999999919</v>
      </c>
      <c r="O306" s="11">
        <f t="shared" si="202"/>
        <v>0.79144846160854421</v>
      </c>
      <c r="P306" s="6"/>
      <c r="R306" s="5"/>
      <c r="S306" s="3"/>
      <c r="T306" s="5"/>
    </row>
    <row r="307" spans="1:20" x14ac:dyDescent="0.25">
      <c r="A307" s="1">
        <v>39448</v>
      </c>
      <c r="B307" s="34">
        <v>1920.425</v>
      </c>
      <c r="C307" s="49"/>
      <c r="D307" s="2">
        <f>SUM(B$307:B307)</f>
        <v>1920.425</v>
      </c>
      <c r="E307" s="35">
        <f t="shared" si="205"/>
        <v>22897.671000000002</v>
      </c>
      <c r="F307" s="53">
        <v>17073.634999999998</v>
      </c>
      <c r="G307" s="3">
        <f t="shared" si="200"/>
        <v>-100.46500000000015</v>
      </c>
      <c r="H307" s="24">
        <f t="shared" ref="H307:H312" si="207">B307-G307</f>
        <v>2020.89</v>
      </c>
      <c r="I307" s="49"/>
      <c r="J307" s="2">
        <f>SUM(H$307:H307)</f>
        <v>2020.89</v>
      </c>
      <c r="K307" s="35">
        <f t="shared" si="206"/>
        <v>22034.885000000002</v>
      </c>
      <c r="L307" s="13">
        <f t="shared" si="201"/>
        <v>8.7209991943699716E-2</v>
      </c>
      <c r="M307" s="13">
        <f t="shared" si="203"/>
        <v>1.545209559576266E-2</v>
      </c>
      <c r="N307" s="3">
        <f t="shared" si="204"/>
        <v>335.30399999999645</v>
      </c>
      <c r="O307" s="11">
        <f t="shared" si="202"/>
        <v>0.77484565950763973</v>
      </c>
      <c r="P307" s="6">
        <v>2012</v>
      </c>
      <c r="R307" s="5"/>
      <c r="S307" s="3"/>
      <c r="T307" s="5"/>
    </row>
    <row r="308" spans="1:20" x14ac:dyDescent="0.25">
      <c r="A308" s="1">
        <v>39479</v>
      </c>
      <c r="B308" s="34">
        <v>1966.605</v>
      </c>
      <c r="C308" s="49"/>
      <c r="D308" s="2">
        <f>SUM(B$307:B308)</f>
        <v>3887.0299999999997</v>
      </c>
      <c r="E308" s="35">
        <f t="shared" si="205"/>
        <v>23231.411</v>
      </c>
      <c r="F308" s="53">
        <v>16688.384999999998</v>
      </c>
      <c r="G308" s="3">
        <f t="shared" ref="G308:G313" si="208">F308-F307</f>
        <v>-385.25</v>
      </c>
      <c r="H308" s="24">
        <f t="shared" si="207"/>
        <v>2351.855</v>
      </c>
      <c r="I308" s="49"/>
      <c r="J308" s="2">
        <f>SUM(H$307:H308)</f>
        <v>4372.7449999999999</v>
      </c>
      <c r="K308" s="35">
        <f t="shared" si="206"/>
        <v>22917.925999999999</v>
      </c>
      <c r="L308" s="13">
        <f t="shared" ref="L308:L313" si="209">K308/K296-1</f>
        <v>0.10914301607633403</v>
      </c>
      <c r="M308" s="13">
        <f t="shared" si="203"/>
        <v>4.0074681578778248E-2</v>
      </c>
      <c r="N308" s="3">
        <f t="shared" si="204"/>
        <v>883.04099999999744</v>
      </c>
      <c r="O308" s="11">
        <f t="shared" ref="O308:O313" si="210">F308/K308</f>
        <v>0.72818042086356327</v>
      </c>
      <c r="P308" s="6"/>
      <c r="R308" s="5"/>
      <c r="S308" s="3"/>
      <c r="T308" s="5"/>
    </row>
    <row r="309" spans="1:20" x14ac:dyDescent="0.25">
      <c r="A309" s="1">
        <v>39508</v>
      </c>
      <c r="B309" s="34">
        <v>2164.2750000000001</v>
      </c>
      <c r="C309" s="49">
        <f>SUM(B307:B309)</f>
        <v>6051.3050000000003</v>
      </c>
      <c r="D309" s="2">
        <f>SUM(B$307:B309)</f>
        <v>6051.3050000000003</v>
      </c>
      <c r="E309" s="35">
        <f t="shared" si="205"/>
        <v>23440.859</v>
      </c>
      <c r="F309" s="53">
        <v>17045.281999999999</v>
      </c>
      <c r="G309" s="3">
        <f t="shared" si="208"/>
        <v>356.89700000000084</v>
      </c>
      <c r="H309" s="24">
        <f t="shared" si="207"/>
        <v>1807.3779999999992</v>
      </c>
      <c r="I309" s="49">
        <f>SUM(H307:H309)</f>
        <v>6180.1229999999996</v>
      </c>
      <c r="J309" s="2">
        <f>SUM(H$307:H309)</f>
        <v>6180.1229999999996</v>
      </c>
      <c r="K309" s="35">
        <f t="shared" si="206"/>
        <v>22823.200000000001</v>
      </c>
      <c r="L309" s="13">
        <f t="shared" si="209"/>
        <v>0.10933279828410947</v>
      </c>
      <c r="M309" s="13">
        <f t="shared" si="203"/>
        <v>-4.1332710473015455E-3</v>
      </c>
      <c r="N309" s="3">
        <f t="shared" si="204"/>
        <v>-94.725999999998749</v>
      </c>
      <c r="O309" s="11">
        <f t="shared" si="210"/>
        <v>0.74684014511549646</v>
      </c>
      <c r="P309" s="6"/>
      <c r="R309" s="5"/>
      <c r="S309" s="3"/>
      <c r="T309" s="5"/>
    </row>
    <row r="310" spans="1:20" x14ac:dyDescent="0.25">
      <c r="A310" s="1">
        <v>39539</v>
      </c>
      <c r="B310" s="34">
        <v>2030.6759999999999</v>
      </c>
      <c r="C310" s="49"/>
      <c r="D310" s="2">
        <f>SUM(B$307:B310)</f>
        <v>8081.9809999999998</v>
      </c>
      <c r="E310" s="35">
        <f t="shared" si="205"/>
        <v>23818.515000000003</v>
      </c>
      <c r="F310" s="53">
        <v>16609.275000000001</v>
      </c>
      <c r="G310" s="3">
        <f t="shared" si="208"/>
        <v>-436.00699999999779</v>
      </c>
      <c r="H310" s="24">
        <f t="shared" si="207"/>
        <v>2466.6829999999977</v>
      </c>
      <c r="I310" s="49"/>
      <c r="J310" s="2">
        <f>SUM(H$307:H310)</f>
        <v>8646.8059999999969</v>
      </c>
      <c r="K310" s="35">
        <f t="shared" si="206"/>
        <v>23452.563000000002</v>
      </c>
      <c r="L310" s="13">
        <f t="shared" si="209"/>
        <v>0.15601141077917791</v>
      </c>
      <c r="M310" s="13">
        <f t="shared" ref="M310:M315" si="211">K310/K309-1</f>
        <v>2.7575580987766912E-2</v>
      </c>
      <c r="N310" s="3">
        <f t="shared" ref="N310:N315" si="212">K310-K309</f>
        <v>629.36300000000119</v>
      </c>
      <c r="O310" s="11">
        <f t="shared" si="210"/>
        <v>0.70820724370295907</v>
      </c>
      <c r="P310" s="6"/>
      <c r="R310" s="5"/>
      <c r="S310" s="3"/>
      <c r="T310" s="5"/>
    </row>
    <row r="311" spans="1:20" x14ac:dyDescent="0.25">
      <c r="A311" s="1">
        <v>39569</v>
      </c>
      <c r="B311" s="34">
        <v>2275.4430000000002</v>
      </c>
      <c r="C311" s="49"/>
      <c r="D311" s="2">
        <f>SUM(B$307:B311)</f>
        <v>10357.423999999999</v>
      </c>
      <c r="E311" s="35">
        <f t="shared" si="205"/>
        <v>24413.870999999999</v>
      </c>
      <c r="F311" s="53">
        <v>16872.654999999999</v>
      </c>
      <c r="G311" s="5">
        <f t="shared" si="208"/>
        <v>263.37999999999738</v>
      </c>
      <c r="H311" s="24">
        <f t="shared" si="207"/>
        <v>2012.0630000000028</v>
      </c>
      <c r="I311" s="49"/>
      <c r="J311" s="2">
        <f>SUM(H$307:H311)</f>
        <v>10658.868999999999</v>
      </c>
      <c r="K311" s="35">
        <f t="shared" si="206"/>
        <v>23806.877</v>
      </c>
      <c r="L311" s="13">
        <f t="shared" si="209"/>
        <v>0.15258577396701622</v>
      </c>
      <c r="M311" s="13">
        <f t="shared" si="211"/>
        <v>1.5107687803673997E-2</v>
      </c>
      <c r="N311" s="3">
        <f t="shared" si="212"/>
        <v>354.31399999999849</v>
      </c>
      <c r="O311" s="11">
        <f t="shared" si="210"/>
        <v>0.70873029671216425</v>
      </c>
      <c r="P311" s="6"/>
      <c r="R311" s="5"/>
      <c r="S311" s="3"/>
      <c r="T311" s="5"/>
    </row>
    <row r="312" spans="1:20" x14ac:dyDescent="0.25">
      <c r="A312" s="1">
        <v>39600</v>
      </c>
      <c r="B312" s="34">
        <v>2278.7779999999998</v>
      </c>
      <c r="C312" s="49">
        <f>SUM(B310:B312)</f>
        <v>6584.8970000000008</v>
      </c>
      <c r="D312" s="2">
        <f>SUM(B$307:B312)</f>
        <v>12636.201999999999</v>
      </c>
      <c r="E312" s="35">
        <f t="shared" si="205"/>
        <v>24588.393999999997</v>
      </c>
      <c r="F312" s="53">
        <v>17075.689999999999</v>
      </c>
      <c r="G312" s="5">
        <f t="shared" si="208"/>
        <v>203.03499999999985</v>
      </c>
      <c r="H312" s="24">
        <f t="shared" si="207"/>
        <v>2075.7429999999999</v>
      </c>
      <c r="I312" s="49">
        <f>SUM(H310:H312)</f>
        <v>6554.4890000000014</v>
      </c>
      <c r="J312" s="2">
        <f>SUM(H$307:H312)</f>
        <v>12734.611999999999</v>
      </c>
      <c r="K312" s="35">
        <f t="shared" ref="K312:K317" si="213">SUM(H301:H312)</f>
        <v>24003.444</v>
      </c>
      <c r="L312" s="13">
        <f t="shared" si="209"/>
        <v>0.18916251720880006</v>
      </c>
      <c r="M312" s="13">
        <f t="shared" si="211"/>
        <v>8.2567318678548052E-3</v>
      </c>
      <c r="N312" s="3">
        <f t="shared" si="212"/>
        <v>196.5669999999991</v>
      </c>
      <c r="O312" s="11">
        <f t="shared" si="210"/>
        <v>0.71138499958589274</v>
      </c>
      <c r="P312" s="6"/>
      <c r="R312" s="5"/>
      <c r="S312" s="3"/>
      <c r="T312" s="5"/>
    </row>
    <row r="313" spans="1:20" x14ac:dyDescent="0.25">
      <c r="A313" s="1">
        <v>39630</v>
      </c>
      <c r="B313" s="34">
        <v>2127.498</v>
      </c>
      <c r="C313" s="49"/>
      <c r="D313" s="2">
        <f>SUM(B$307:B313)</f>
        <v>14763.699999999999</v>
      </c>
      <c r="E313" s="35">
        <f t="shared" ref="E313:E318" si="214">SUM(B302:B313)</f>
        <v>24861.031999999996</v>
      </c>
      <c r="F313" s="53">
        <v>16885.133999999998</v>
      </c>
      <c r="G313" s="3">
        <f t="shared" si="208"/>
        <v>-190.55600000000049</v>
      </c>
      <c r="H313" s="24">
        <f t="shared" ref="H313:H318" si="215">B313-G313</f>
        <v>2318.0540000000005</v>
      </c>
      <c r="I313" s="49"/>
      <c r="J313" s="2">
        <f>SUM(H$307:H313)</f>
        <v>15052.665999999999</v>
      </c>
      <c r="K313" s="68">
        <f t="shared" si="213"/>
        <v>24316.990999999998</v>
      </c>
      <c r="L313" s="13">
        <f t="shared" si="209"/>
        <v>0.18763954782061676</v>
      </c>
      <c r="M313" s="13">
        <f t="shared" si="211"/>
        <v>1.3062583852550436E-2</v>
      </c>
      <c r="N313" s="3">
        <f t="shared" si="212"/>
        <v>313.54699999999866</v>
      </c>
      <c r="O313" s="11">
        <f t="shared" si="210"/>
        <v>0.69437596123632239</v>
      </c>
      <c r="P313" s="6"/>
      <c r="R313" s="5"/>
      <c r="S313" s="3"/>
      <c r="T313" s="5"/>
    </row>
    <row r="314" spans="1:20" x14ac:dyDescent="0.25">
      <c r="A314" s="1">
        <v>39661</v>
      </c>
      <c r="B314" s="34">
        <v>2535.6309999999999</v>
      </c>
      <c r="C314" s="49"/>
      <c r="D314" s="2">
        <f>SUM(B$307:B314)</f>
        <v>17299.330999999998</v>
      </c>
      <c r="E314" s="35">
        <f t="shared" si="214"/>
        <v>25161.728999999996</v>
      </c>
      <c r="F314" s="53">
        <v>17888.282999999999</v>
      </c>
      <c r="G314" s="5">
        <f t="shared" ref="G314:G319" si="216">F314-F313</f>
        <v>1003.1490000000013</v>
      </c>
      <c r="H314" s="24">
        <f t="shared" si="215"/>
        <v>1532.4819999999986</v>
      </c>
      <c r="I314" s="49"/>
      <c r="J314" s="2">
        <f>SUM(H$307:H314)</f>
        <v>16585.147999999997</v>
      </c>
      <c r="K314" s="35">
        <f t="shared" si="213"/>
        <v>23613.628000000001</v>
      </c>
      <c r="L314" s="13">
        <f t="shared" ref="L314:L319" si="217">K314/K302-1</f>
        <v>0.14074533186313642</v>
      </c>
      <c r="M314" s="13">
        <f t="shared" si="211"/>
        <v>-2.8924754711633471E-2</v>
      </c>
      <c r="N314" s="3">
        <f t="shared" si="212"/>
        <v>-703.36299999999756</v>
      </c>
      <c r="O314" s="11">
        <f t="shared" ref="O314:O319" si="218">F314/K314</f>
        <v>0.75754064559668677</v>
      </c>
      <c r="P314" s="6"/>
      <c r="R314" s="5"/>
      <c r="S314" s="3"/>
      <c r="T314" s="5"/>
    </row>
    <row r="315" spans="1:20" x14ac:dyDescent="0.25">
      <c r="A315" s="1">
        <v>39692</v>
      </c>
      <c r="B315" s="34">
        <v>2087.5149999999999</v>
      </c>
      <c r="C315" s="49">
        <f>SUM(B313:B315)</f>
        <v>6750.6440000000002</v>
      </c>
      <c r="D315" s="2">
        <f>SUM(B$307:B315)</f>
        <v>19386.845999999998</v>
      </c>
      <c r="E315" s="35">
        <f t="shared" si="214"/>
        <v>25167.17</v>
      </c>
      <c r="F315" s="53">
        <v>18026.638999999999</v>
      </c>
      <c r="G315" s="5">
        <f t="shared" si="216"/>
        <v>138.35599999999977</v>
      </c>
      <c r="H315" s="24">
        <f t="shared" si="215"/>
        <v>1949.1590000000001</v>
      </c>
      <c r="I315" s="49">
        <f>SUM(H313:H315)</f>
        <v>5799.6949999999997</v>
      </c>
      <c r="J315" s="2">
        <f>SUM(H$307:H315)</f>
        <v>18534.306999999997</v>
      </c>
      <c r="K315" s="35">
        <f t="shared" si="213"/>
        <v>23434.251999999997</v>
      </c>
      <c r="L315" s="13">
        <f t="shared" si="217"/>
        <v>0.11755920141110221</v>
      </c>
      <c r="M315" s="13">
        <f t="shared" si="211"/>
        <v>-7.5962914296779926E-3</v>
      </c>
      <c r="N315" s="3">
        <f t="shared" si="212"/>
        <v>-179.37600000000384</v>
      </c>
      <c r="O315" s="11">
        <f t="shared" si="218"/>
        <v>0.76924320008165836</v>
      </c>
      <c r="P315" s="6"/>
      <c r="R315" s="5"/>
      <c r="S315" s="3"/>
      <c r="T315" s="5"/>
    </row>
    <row r="316" spans="1:20" x14ac:dyDescent="0.25">
      <c r="A316" s="1">
        <v>39722</v>
      </c>
      <c r="B316" s="34">
        <v>2276.6320000000001</v>
      </c>
      <c r="C316" s="49"/>
      <c r="D316" s="2">
        <f>SUM(B$307:B316)</f>
        <v>21663.477999999999</v>
      </c>
      <c r="E316" s="68">
        <f t="shared" si="214"/>
        <v>25447.845999999998</v>
      </c>
      <c r="F316" s="53">
        <v>18505.134999999998</v>
      </c>
      <c r="G316" s="5">
        <f t="shared" si="216"/>
        <v>478.49599999999919</v>
      </c>
      <c r="H316" s="24">
        <f t="shared" si="215"/>
        <v>1798.1360000000009</v>
      </c>
      <c r="I316" s="49"/>
      <c r="J316" s="2">
        <f>SUM(H$307:H316)</f>
        <v>20332.442999999999</v>
      </c>
      <c r="K316" s="35">
        <f t="shared" si="213"/>
        <v>23117.150000000005</v>
      </c>
      <c r="L316" s="13">
        <f t="shared" si="217"/>
        <v>5.9027443736812568E-2</v>
      </c>
      <c r="M316" s="13">
        <f t="shared" ref="M316:M321" si="219">K316/K315-1</f>
        <v>-1.3531560555036792E-2</v>
      </c>
      <c r="N316" s="3">
        <f t="shared" ref="N316:N321" si="220">K316-K315</f>
        <v>-317.10199999999168</v>
      </c>
      <c r="O316" s="11">
        <f t="shared" si="218"/>
        <v>0.80049378924305092</v>
      </c>
      <c r="P316" s="6"/>
      <c r="R316" s="5"/>
      <c r="S316" s="3"/>
      <c r="T316" s="5"/>
    </row>
    <row r="317" spans="1:20" x14ac:dyDescent="0.25">
      <c r="A317" s="1">
        <v>39753</v>
      </c>
      <c r="B317" s="34">
        <v>1899.519</v>
      </c>
      <c r="C317" s="49"/>
      <c r="D317" s="2">
        <f>SUM(B$307:B317)</f>
        <v>23562.996999999999</v>
      </c>
      <c r="E317" s="35">
        <f t="shared" si="214"/>
        <v>25381.393000000004</v>
      </c>
      <c r="F317" s="53">
        <v>19022.405999999999</v>
      </c>
      <c r="G317" s="5">
        <f t="shared" si="216"/>
        <v>517.27100000000064</v>
      </c>
      <c r="H317" s="24">
        <f t="shared" si="215"/>
        <v>1382.2479999999994</v>
      </c>
      <c r="I317" s="49"/>
      <c r="J317" s="2">
        <f>SUM(H$307:H317)</f>
        <v>21714.690999999999</v>
      </c>
      <c r="K317" s="35">
        <f t="shared" si="213"/>
        <v>22963.606</v>
      </c>
      <c r="L317" s="13">
        <f t="shared" si="217"/>
        <v>4.0197312925474904E-2</v>
      </c>
      <c r="M317" s="13">
        <f t="shared" si="219"/>
        <v>-6.6419952286508321E-3</v>
      </c>
      <c r="N317" s="3">
        <f t="shared" si="220"/>
        <v>-153.54400000000533</v>
      </c>
      <c r="O317" s="11">
        <f t="shared" si="218"/>
        <v>0.82837190291455098</v>
      </c>
      <c r="P317" s="6"/>
      <c r="R317" s="5"/>
      <c r="S317" s="3"/>
      <c r="T317" s="5"/>
    </row>
    <row r="318" spans="1:20" x14ac:dyDescent="0.25">
      <c r="A318" s="1">
        <v>39783</v>
      </c>
      <c r="B318" s="34">
        <v>1701.454</v>
      </c>
      <c r="C318" s="49">
        <f>SUM(B316:B318)</f>
        <v>5877.6049999999996</v>
      </c>
      <c r="D318" s="2">
        <f>SUM(B$307:B318)</f>
        <v>25264.451000000001</v>
      </c>
      <c r="E318" s="4">
        <f t="shared" si="214"/>
        <v>25264.451000000001</v>
      </c>
      <c r="F318" s="53">
        <v>19357</v>
      </c>
      <c r="G318" s="5">
        <f t="shared" si="216"/>
        <v>334.59400000000096</v>
      </c>
      <c r="H318" s="24">
        <f t="shared" si="215"/>
        <v>1366.859999999999</v>
      </c>
      <c r="I318" s="49">
        <f>SUM(H316:H318)</f>
        <v>4547.2439999999988</v>
      </c>
      <c r="J318" s="2">
        <f>SUM(H$307:H318)</f>
        <v>23081.550999999999</v>
      </c>
      <c r="K318" s="4">
        <f t="shared" ref="K318:K323" si="221">SUM(H307:H318)</f>
        <v>23081.550999999999</v>
      </c>
      <c r="L318" s="13">
        <f t="shared" si="217"/>
        <v>6.3686483162969543E-2</v>
      </c>
      <c r="M318" s="13">
        <f t="shared" si="219"/>
        <v>5.136170686781405E-3</v>
      </c>
      <c r="N318" s="3">
        <f t="shared" si="220"/>
        <v>117.94499999999971</v>
      </c>
      <c r="O318" s="11">
        <f t="shared" si="218"/>
        <v>0.83863515064477256</v>
      </c>
      <c r="P318" s="6"/>
      <c r="R318" s="5"/>
      <c r="S318" s="3"/>
      <c r="T318" s="5"/>
    </row>
    <row r="319" spans="1:20" x14ac:dyDescent="0.25">
      <c r="A319" s="1">
        <v>39814</v>
      </c>
      <c r="B319" s="34">
        <v>2061.2240000000002</v>
      </c>
      <c r="C319" s="49"/>
      <c r="D319" s="2">
        <f>SUM(B$319:B319)</f>
        <v>2061.2240000000002</v>
      </c>
      <c r="E319" s="35">
        <f t="shared" ref="E319:E324" si="222">SUM(B308:B319)</f>
        <v>25405.25</v>
      </c>
      <c r="F319" s="71">
        <v>20042.925999999999</v>
      </c>
      <c r="G319" s="5">
        <f t="shared" si="216"/>
        <v>685.92599999999948</v>
      </c>
      <c r="H319" s="24">
        <f t="shared" ref="H319:H324" si="223">B319-G319</f>
        <v>1375.2980000000007</v>
      </c>
      <c r="I319" s="49"/>
      <c r="J319" s="2">
        <f>SUM(H$319:H319)</f>
        <v>1375.2980000000007</v>
      </c>
      <c r="K319" s="35">
        <f t="shared" si="221"/>
        <v>22435.959000000003</v>
      </c>
      <c r="L319" s="13">
        <f t="shared" si="217"/>
        <v>1.8201774141321847E-2</v>
      </c>
      <c r="M319" s="13">
        <f t="shared" si="219"/>
        <v>-2.7970044127450411E-2</v>
      </c>
      <c r="N319" s="3">
        <f t="shared" si="220"/>
        <v>-645.59199999999691</v>
      </c>
      <c r="O319" s="11">
        <f t="shared" si="218"/>
        <v>0.89333939324813338</v>
      </c>
      <c r="P319" s="6">
        <v>2013</v>
      </c>
      <c r="R319" s="5"/>
      <c r="S319" s="3"/>
      <c r="T319" s="5"/>
    </row>
    <row r="320" spans="1:20" x14ac:dyDescent="0.25">
      <c r="A320" s="1">
        <v>39845</v>
      </c>
      <c r="B320" s="34">
        <v>1701.4649999999999</v>
      </c>
      <c r="C320" s="49"/>
      <c r="D320" s="2">
        <f>SUM(B$319:B320)</f>
        <v>3762.6890000000003</v>
      </c>
      <c r="E320" s="35">
        <f t="shared" si="222"/>
        <v>25140.110000000004</v>
      </c>
      <c r="F320" s="53">
        <v>19706</v>
      </c>
      <c r="G320" s="34">
        <f t="shared" ref="G320:G326" si="224">F320-F319</f>
        <v>-336.92599999999948</v>
      </c>
      <c r="H320" s="65">
        <f t="shared" si="223"/>
        <v>2038.3909999999994</v>
      </c>
      <c r="I320" s="49"/>
      <c r="J320" s="2">
        <f>SUM(H$319:H320)</f>
        <v>3413.6890000000003</v>
      </c>
      <c r="K320" s="35">
        <f t="shared" si="221"/>
        <v>22122.494999999999</v>
      </c>
      <c r="L320" s="13">
        <f t="shared" ref="L320:L326" si="225">K320/K308-1</f>
        <v>-3.4707809074870033E-2</v>
      </c>
      <c r="M320" s="13">
        <f t="shared" si="219"/>
        <v>-1.3971499947918575E-2</v>
      </c>
      <c r="N320" s="3">
        <f t="shared" si="220"/>
        <v>-313.46400000000358</v>
      </c>
      <c r="O320" s="11">
        <f t="shared" ref="O320:O325" si="226">F320/K320</f>
        <v>0.89076751966719847</v>
      </c>
      <c r="P320" s="6"/>
      <c r="R320" s="5"/>
      <c r="S320" s="3"/>
      <c r="T320" s="5"/>
    </row>
    <row r="321" spans="1:20" x14ac:dyDescent="0.25">
      <c r="A321" s="1">
        <v>39873</v>
      </c>
      <c r="B321" s="34">
        <v>1724.8689999999999</v>
      </c>
      <c r="C321" s="49">
        <f>SUM(B319:B321)</f>
        <v>5487.558</v>
      </c>
      <c r="D321" s="2">
        <f>SUM(B$319:B321)</f>
        <v>5487.558</v>
      </c>
      <c r="E321" s="35">
        <f t="shared" si="222"/>
        <v>24700.704000000002</v>
      </c>
      <c r="F321" s="53">
        <v>19269.488000000001</v>
      </c>
      <c r="G321" s="34">
        <f t="shared" si="224"/>
        <v>-436.51199999999881</v>
      </c>
      <c r="H321" s="65">
        <f t="shared" si="223"/>
        <v>2161.3809999999985</v>
      </c>
      <c r="I321" s="49">
        <f>SUM(H319:H321)</f>
        <v>5575.0699999999988</v>
      </c>
      <c r="J321" s="2">
        <f>SUM(H$319:H321)</f>
        <v>5575.0699999999988</v>
      </c>
      <c r="K321" s="35">
        <f t="shared" si="221"/>
        <v>22476.498</v>
      </c>
      <c r="L321" s="13">
        <f t="shared" si="225"/>
        <v>-1.5190770794630049E-2</v>
      </c>
      <c r="M321" s="13">
        <f t="shared" si="219"/>
        <v>1.6001947339122413E-2</v>
      </c>
      <c r="N321" s="3">
        <f t="shared" si="220"/>
        <v>354.00300000000061</v>
      </c>
      <c r="O321" s="11">
        <f t="shared" si="226"/>
        <v>0.85731718526613898</v>
      </c>
      <c r="P321" s="6"/>
      <c r="R321" s="5"/>
      <c r="S321" s="3"/>
      <c r="T321" s="5"/>
    </row>
    <row r="322" spans="1:20" x14ac:dyDescent="0.25">
      <c r="A322" s="1">
        <v>39904</v>
      </c>
      <c r="B322" s="34">
        <v>1722.1679999999999</v>
      </c>
      <c r="C322" s="49"/>
      <c r="D322" s="2">
        <f>SUM(B$319:B322)</f>
        <v>7209.7259999999997</v>
      </c>
      <c r="E322" s="35">
        <f t="shared" si="222"/>
        <v>24392.195999999996</v>
      </c>
      <c r="F322" s="53">
        <v>19071.685000000001</v>
      </c>
      <c r="G322" s="34">
        <f t="shared" si="224"/>
        <v>-197.80299999999988</v>
      </c>
      <c r="H322" s="65">
        <f t="shared" si="223"/>
        <v>1919.9709999999998</v>
      </c>
      <c r="I322" s="49"/>
      <c r="J322" s="2">
        <f>SUM(H$319:H322)</f>
        <v>7495.0409999999983</v>
      </c>
      <c r="K322" s="35">
        <f t="shared" si="221"/>
        <v>21929.786</v>
      </c>
      <c r="L322" s="13">
        <f t="shared" si="225"/>
        <v>-6.4930088877706127E-2</v>
      </c>
      <c r="M322" s="13">
        <f t="shared" ref="M322" si="227">K322/K321-1</f>
        <v>-2.4323718045400122E-2</v>
      </c>
      <c r="N322" s="3">
        <f t="shared" ref="N322" si="228">K322-K321</f>
        <v>-546.71199999999953</v>
      </c>
      <c r="O322" s="11">
        <f t="shared" si="226"/>
        <v>0.86967036522837027</v>
      </c>
      <c r="P322" s="6"/>
      <c r="R322" s="5"/>
      <c r="S322" s="3"/>
      <c r="T322" s="5"/>
    </row>
    <row r="323" spans="1:20" x14ac:dyDescent="0.25">
      <c r="A323" s="1">
        <v>39934</v>
      </c>
      <c r="B323" s="34">
        <v>1750.7539999999999</v>
      </c>
      <c r="C323" s="49"/>
      <c r="D323" s="2">
        <f>SUM(B$319:B323)</f>
        <v>8960.48</v>
      </c>
      <c r="E323" s="35">
        <f t="shared" si="222"/>
        <v>23867.506999999998</v>
      </c>
      <c r="F323" s="53">
        <v>18074.13</v>
      </c>
      <c r="G323" s="34">
        <f t="shared" si="224"/>
        <v>-997.55500000000029</v>
      </c>
      <c r="H323" s="65">
        <f t="shared" si="223"/>
        <v>2748.3090000000002</v>
      </c>
      <c r="I323" s="49"/>
      <c r="J323" s="2">
        <f>SUM(H$319:H323)</f>
        <v>10243.349999999999</v>
      </c>
      <c r="K323" s="35">
        <f t="shared" si="221"/>
        <v>22666.031999999999</v>
      </c>
      <c r="L323" s="13">
        <f t="shared" si="225"/>
        <v>-4.7920817165561069E-2</v>
      </c>
      <c r="M323" s="13">
        <f t="shared" ref="M323" si="229">K323/K322-1</f>
        <v>3.3572876634546223E-2</v>
      </c>
      <c r="N323" s="3">
        <f t="shared" ref="N323" si="230">K323-K322</f>
        <v>736.24599999999919</v>
      </c>
      <c r="O323" s="11">
        <f t="shared" si="226"/>
        <v>0.7974104157269345</v>
      </c>
      <c r="P323" s="6"/>
      <c r="R323" s="5"/>
      <c r="S323" s="3"/>
      <c r="T323" s="5"/>
    </row>
    <row r="324" spans="1:20" x14ac:dyDescent="0.25">
      <c r="A324" s="1">
        <v>39965</v>
      </c>
      <c r="B324" s="34">
        <v>1609.116</v>
      </c>
      <c r="C324" s="49">
        <f>SUM(B322:B324)</f>
        <v>5082.0379999999996</v>
      </c>
      <c r="D324" s="2">
        <f>SUM(B$319:B324)</f>
        <v>10569.596</v>
      </c>
      <c r="E324" s="35">
        <f t="shared" si="222"/>
        <v>23197.845000000001</v>
      </c>
      <c r="F324" s="53">
        <v>17978.003000000001</v>
      </c>
      <c r="G324" s="34">
        <f t="shared" si="224"/>
        <v>-96.127000000000407</v>
      </c>
      <c r="H324" s="65">
        <f t="shared" si="223"/>
        <v>1705.2430000000004</v>
      </c>
      <c r="I324" s="49">
        <f>SUM(H322:H324)</f>
        <v>6373.5230000000001</v>
      </c>
      <c r="J324" s="2">
        <f>SUM(H$319:H324)</f>
        <v>11948.592999999999</v>
      </c>
      <c r="K324" s="35">
        <f t="shared" ref="K324" si="231">SUM(H313:H324)</f>
        <v>22295.531999999999</v>
      </c>
      <c r="L324" s="13">
        <f t="shared" si="225"/>
        <v>-7.1152789574696063E-2</v>
      </c>
      <c r="M324" s="13">
        <f t="shared" ref="M324" si="232">K324/K323-1</f>
        <v>-1.6346045924579999E-2</v>
      </c>
      <c r="N324" s="3">
        <f t="shared" ref="N324" si="233">K324-K323</f>
        <v>-370.5</v>
      </c>
      <c r="O324" s="11">
        <f t="shared" si="226"/>
        <v>0.80635003461680133</v>
      </c>
      <c r="P324" s="6"/>
      <c r="R324" s="5"/>
      <c r="S324" s="3"/>
      <c r="T324" s="5"/>
    </row>
    <row r="325" spans="1:20" x14ac:dyDescent="0.25">
      <c r="A325" s="1">
        <v>39995</v>
      </c>
      <c r="B325" s="34">
        <v>1804.9839999999999</v>
      </c>
      <c r="C325" s="49"/>
      <c r="D325" s="2">
        <f>SUM(B$319:B325)</f>
        <v>12374.58</v>
      </c>
      <c r="E325" s="35">
        <f t="shared" ref="E325" si="234">SUM(B314:B325)</f>
        <v>22875.331000000002</v>
      </c>
      <c r="F325" s="53">
        <v>17579.496999999999</v>
      </c>
      <c r="G325" s="34">
        <f t="shared" si="224"/>
        <v>-398.50600000000122</v>
      </c>
      <c r="H325" s="65">
        <f t="shared" ref="H325" si="235">B325-G325</f>
        <v>2203.4900000000011</v>
      </c>
      <c r="I325" s="49"/>
      <c r="J325" s="2">
        <f>SUM(H$319:H325)</f>
        <v>14152.083000000001</v>
      </c>
      <c r="K325" s="35">
        <f t="shared" ref="K325" si="236">SUM(H314:H325)</f>
        <v>22180.967999999997</v>
      </c>
      <c r="L325" s="13">
        <f t="shared" si="225"/>
        <v>-8.7840761219182162E-2</v>
      </c>
      <c r="M325" s="13">
        <f t="shared" ref="M325" si="237">K325/K324-1</f>
        <v>-5.1384286322480044E-3</v>
      </c>
      <c r="N325" s="3">
        <f t="shared" ref="N325" si="238">K325-K324</f>
        <v>-114.56400000000212</v>
      </c>
      <c r="O325" s="11">
        <f t="shared" si="226"/>
        <v>0.79254868407907186</v>
      </c>
      <c r="P325" s="6"/>
      <c r="R325" s="5"/>
      <c r="S325" s="3"/>
      <c r="T325" s="5"/>
    </row>
    <row r="326" spans="1:20" x14ac:dyDescent="0.25">
      <c r="A326" s="1">
        <v>40026</v>
      </c>
      <c r="B326" s="34">
        <v>1915.7650000000001</v>
      </c>
      <c r="C326" s="49"/>
      <c r="D326" s="2">
        <f>SUM(B$319:B326)</f>
        <v>14290.344999999999</v>
      </c>
      <c r="E326" s="35">
        <f t="shared" ref="E326" si="239">SUM(B315:B326)</f>
        <v>22255.465</v>
      </c>
      <c r="F326" s="53">
        <v>17023.982</v>
      </c>
      <c r="G326" s="34">
        <f t="shared" si="224"/>
        <v>-555.51499999999942</v>
      </c>
      <c r="H326" s="65">
        <f t="shared" ref="H326" si="240">B326-G326</f>
        <v>2471.2799999999997</v>
      </c>
      <c r="I326" s="49"/>
      <c r="J326" s="2">
        <f>SUM(H$319:H326)</f>
        <v>16623.363000000001</v>
      </c>
      <c r="K326" s="35">
        <f t="shared" ref="K326" si="241">SUM(H315:H326)</f>
        <v>23119.766</v>
      </c>
      <c r="L326" s="13">
        <f t="shared" si="225"/>
        <v>-2.0914278822381727E-2</v>
      </c>
      <c r="M326" s="13">
        <f t="shared" ref="M326" si="242">K326/K325-1</f>
        <v>4.2324482862966306E-2</v>
      </c>
      <c r="N326" s="3">
        <f t="shared" ref="N326" si="243">K326-K325</f>
        <v>938.7980000000025</v>
      </c>
      <c r="O326" s="11">
        <f t="shared" ref="O326" si="244">F326/K326</f>
        <v>0.73633885394860832</v>
      </c>
      <c r="P326" s="12"/>
      <c r="R326" s="5"/>
      <c r="S326" s="3"/>
      <c r="T326" s="5"/>
    </row>
    <row r="327" spans="1:20" x14ac:dyDescent="0.25">
      <c r="A327" s="1">
        <v>40057</v>
      </c>
      <c r="B327" s="34">
        <v>1753.3920000000001</v>
      </c>
      <c r="C327" s="49">
        <f>SUM(B325:B327)</f>
        <v>5474.1409999999996</v>
      </c>
      <c r="D327" s="2">
        <f>SUM(B$319:B327)</f>
        <v>16043.736999999999</v>
      </c>
      <c r="E327" s="35">
        <f t="shared" ref="E327" si="245">SUM(B316:B327)</f>
        <v>21921.342000000001</v>
      </c>
      <c r="F327" s="53">
        <v>16809.111000000001</v>
      </c>
      <c r="G327" s="34">
        <f t="shared" ref="G327" si="246">F327-F326</f>
        <v>-214.87099999999919</v>
      </c>
      <c r="H327" s="65">
        <f t="shared" ref="H327" si="247">B327-G327</f>
        <v>1968.2629999999992</v>
      </c>
      <c r="I327" s="49">
        <f>SUM(H325:H327)</f>
        <v>6643.0329999999994</v>
      </c>
      <c r="J327" s="2">
        <f>SUM(H$319:H327)</f>
        <v>18591.626</v>
      </c>
      <c r="K327" s="35">
        <f t="shared" ref="K327" si="248">SUM(H316:H327)</f>
        <v>23138.87</v>
      </c>
      <c r="L327" s="13">
        <f t="shared" ref="L327" si="249">K327/K315-1</f>
        <v>-1.260471211114389E-2</v>
      </c>
      <c r="M327" s="13">
        <f t="shared" ref="M327" si="250">K327/K326-1</f>
        <v>8.2630594098564991E-4</v>
      </c>
      <c r="N327" s="3">
        <f t="shared" ref="N327" si="251">K327-K326</f>
        <v>19.10399999999936</v>
      </c>
      <c r="O327" s="11">
        <f t="shared" ref="O327" si="252">F327/K327</f>
        <v>0.72644476588528317</v>
      </c>
      <c r="P327" s="12"/>
      <c r="R327" s="5"/>
      <c r="S327" s="3"/>
      <c r="T327" s="5"/>
    </row>
    <row r="328" spans="1:20" x14ac:dyDescent="0.25">
      <c r="A328" s="1">
        <v>40087</v>
      </c>
      <c r="B328" s="34">
        <v>2072.87</v>
      </c>
      <c r="C328" s="49"/>
      <c r="D328" s="2">
        <f>SUM(B$319:B328)</f>
        <v>18116.607</v>
      </c>
      <c r="E328" s="35">
        <f t="shared" ref="E328" si="253">SUM(B317:B328)</f>
        <v>21717.58</v>
      </c>
      <c r="F328" s="53">
        <v>16633.923999999999</v>
      </c>
      <c r="G328" s="34">
        <f t="shared" ref="G328" si="254">F328-F327</f>
        <v>-175.18700000000172</v>
      </c>
      <c r="H328" s="65">
        <f t="shared" ref="H328" si="255">B328-G328</f>
        <v>2248.0570000000016</v>
      </c>
      <c r="I328" s="49"/>
      <c r="J328" s="2">
        <f>SUM(H$319:H328)</f>
        <v>20839.683000000001</v>
      </c>
      <c r="K328" s="35">
        <f t="shared" ref="K328" si="256">SUM(H317:H328)</f>
        <v>23588.790999999994</v>
      </c>
      <c r="L328" s="13">
        <f t="shared" ref="L328" si="257">K328/K316-1</f>
        <v>2.0402212210414827E-2</v>
      </c>
      <c r="M328" s="13">
        <f t="shared" ref="M328" si="258">K328/K327-1</f>
        <v>1.9444380818942175E-2</v>
      </c>
      <c r="N328" s="3">
        <f t="shared" ref="N328" si="259">K328-K327</f>
        <v>449.92099999999482</v>
      </c>
      <c r="O328" s="11">
        <f t="shared" ref="O328" si="260">F328/K328</f>
        <v>0.70516221030573389</v>
      </c>
      <c r="P328" s="12"/>
      <c r="R328" s="5"/>
      <c r="S328" s="3"/>
      <c r="T328" s="5"/>
    </row>
    <row r="329" spans="1:20" x14ac:dyDescent="0.25">
      <c r="A329" s="1">
        <v>40118</v>
      </c>
      <c r="B329" s="34">
        <v>1717.3030000000001</v>
      </c>
      <c r="C329" s="49"/>
      <c r="D329" s="2">
        <f>SUM(B$319:B329)</f>
        <v>19833.91</v>
      </c>
      <c r="E329" s="35">
        <f t="shared" ref="E329" si="261">SUM(B318:B329)</f>
        <v>21535.364000000001</v>
      </c>
      <c r="F329" s="53">
        <v>16326.449000000001</v>
      </c>
      <c r="G329" s="34">
        <f t="shared" ref="G329" si="262">F329-F328</f>
        <v>-307.47499999999854</v>
      </c>
      <c r="H329" s="65">
        <f t="shared" ref="H329" si="263">B329-G329</f>
        <v>2024.7779999999987</v>
      </c>
      <c r="I329" s="49"/>
      <c r="J329" s="2">
        <f>SUM(H$319:H329)</f>
        <v>22864.460999999999</v>
      </c>
      <c r="K329" s="35">
        <f t="shared" ref="K329" si="264">SUM(H318:H329)</f>
        <v>24231.321</v>
      </c>
      <c r="L329" s="13">
        <f t="shared" ref="L329" si="265">K329/K317-1</f>
        <v>5.5205397619171759E-2</v>
      </c>
      <c r="M329" s="13">
        <f t="shared" ref="M329" si="266">K329/K328-1</f>
        <v>2.7238784726186571E-2</v>
      </c>
      <c r="N329" s="3">
        <f t="shared" ref="N329" si="267">K329-K328</f>
        <v>642.53000000000611</v>
      </c>
      <c r="O329" s="11">
        <f t="shared" ref="O329" si="268">F329/K329</f>
        <v>0.67377461591961907</v>
      </c>
      <c r="P329" s="12"/>
      <c r="R329" s="5"/>
      <c r="S329" s="3"/>
      <c r="T329" s="5"/>
    </row>
    <row r="330" spans="1:20" x14ac:dyDescent="0.25">
      <c r="A330" s="1">
        <v>40148</v>
      </c>
      <c r="B330" s="73">
        <v>1525.855</v>
      </c>
      <c r="C330" s="81">
        <f>SUM(B328:B330)</f>
        <v>5316.0280000000002</v>
      </c>
      <c r="D330" s="35">
        <f>SUM(B$319:B330)</f>
        <v>21359.764999999999</v>
      </c>
      <c r="E330" s="35">
        <f t="shared" ref="E330" si="269">SUM(B319:B330)</f>
        <v>21359.764999999999</v>
      </c>
      <c r="F330" s="82">
        <f>18266.751</f>
        <v>18266.751</v>
      </c>
      <c r="G330" s="73">
        <f t="shared" ref="G330" si="270">F330-F329</f>
        <v>1940.3019999999997</v>
      </c>
      <c r="H330" s="65">
        <f>B330-G330+2214.437</f>
        <v>1799.9900000000002</v>
      </c>
      <c r="I330" s="81">
        <f>SUM(H328:H330)</f>
        <v>6072.8250000000007</v>
      </c>
      <c r="J330" s="35">
        <f>SUM(H$319:H330)</f>
        <v>24664.451000000001</v>
      </c>
      <c r="K330" s="35">
        <f t="shared" ref="K330" si="271">SUM(H319:H330)</f>
        <v>24664.451000000001</v>
      </c>
      <c r="L330" s="74">
        <f t="shared" ref="L330" si="272">K330/K318-1</f>
        <v>6.8578580356233543E-2</v>
      </c>
      <c r="M330" s="74">
        <f t="shared" ref="M330" si="273">K330/K329-1</f>
        <v>1.7874799314490541E-2</v>
      </c>
      <c r="N330" s="75">
        <f t="shared" ref="N330" si="274">K330-K329</f>
        <v>433.13000000000102</v>
      </c>
      <c r="O330" s="83">
        <f t="shared" ref="O330:O331" si="275">F330/K330</f>
        <v>0.74061048429579879</v>
      </c>
      <c r="P330" s="12"/>
      <c r="R330" s="5"/>
      <c r="S330" s="3"/>
      <c r="T330" s="5"/>
    </row>
    <row r="331" spans="1:20" x14ac:dyDescent="0.25">
      <c r="A331" s="1">
        <v>40179</v>
      </c>
      <c r="B331" s="73">
        <v>1562.7860000000001</v>
      </c>
      <c r="C331" s="81"/>
      <c r="D331" s="35">
        <f>SUM(B$331:B331)</f>
        <v>1562.7860000000001</v>
      </c>
      <c r="E331" s="35">
        <f t="shared" ref="E331:E332" si="276">SUM(B320:B331)</f>
        <v>20861.326999999997</v>
      </c>
      <c r="F331" s="82">
        <v>17987.458999999999</v>
      </c>
      <c r="G331" s="73">
        <f t="shared" ref="G331:G332" si="277">F331-F330</f>
        <v>-279.29200000000128</v>
      </c>
      <c r="H331" s="65">
        <f>B331-G331</f>
        <v>1842.0780000000013</v>
      </c>
      <c r="I331" s="81"/>
      <c r="J331" s="35">
        <f>SUM(H$331:H331)</f>
        <v>1842.0780000000013</v>
      </c>
      <c r="K331" s="35">
        <f>SUM(H320:H331)</f>
        <v>25131.231</v>
      </c>
      <c r="L331" s="74">
        <f t="shared" ref="L331" si="278">K331/K319-1</f>
        <v>0.12013179378692906</v>
      </c>
      <c r="M331" s="74">
        <f t="shared" ref="M331" si="279">K331/K330-1</f>
        <v>1.8925213458025114E-2</v>
      </c>
      <c r="N331" s="75">
        <f t="shared" ref="N331" si="280">K331-K330</f>
        <v>466.77999999999884</v>
      </c>
      <c r="O331" s="83">
        <f t="shared" si="275"/>
        <v>0.71574126233609481</v>
      </c>
      <c r="P331" s="6">
        <v>2014</v>
      </c>
      <c r="R331" s="5"/>
      <c r="S331" s="3"/>
      <c r="T331" s="5"/>
    </row>
    <row r="332" spans="1:20" x14ac:dyDescent="0.25">
      <c r="A332" s="1">
        <v>40210</v>
      </c>
      <c r="B332" s="73">
        <v>1428.0450000000001</v>
      </c>
      <c r="C332" s="81"/>
      <c r="D332" s="35">
        <f>SUM(B$331:B332)</f>
        <v>2990.8310000000001</v>
      </c>
      <c r="E332" s="35">
        <f t="shared" si="276"/>
        <v>20587.906999999999</v>
      </c>
      <c r="F332" s="82">
        <v>17930.526999999998</v>
      </c>
      <c r="G332" s="73">
        <f t="shared" si="277"/>
        <v>-56.932000000000698</v>
      </c>
      <c r="H332" s="65">
        <f>B332-G332</f>
        <v>1484.9770000000008</v>
      </c>
      <c r="I332" s="81"/>
      <c r="J332" s="35">
        <f>SUM(H$331:H332)</f>
        <v>3327.0550000000021</v>
      </c>
      <c r="K332" s="35">
        <f>SUM(H321:H332)</f>
        <v>24577.817000000003</v>
      </c>
      <c r="L332" s="74"/>
      <c r="M332" s="74"/>
      <c r="N332" s="75"/>
      <c r="O332" s="83">
        <f>F332/K332</f>
        <v>0.72954107356239151</v>
      </c>
      <c r="P332" s="12"/>
      <c r="R332" s="5"/>
      <c r="S332" s="3"/>
      <c r="T332" s="5"/>
    </row>
    <row r="333" spans="1:20" x14ac:dyDescent="0.25">
      <c r="A333" s="1"/>
      <c r="B333" s="73"/>
      <c r="C333" s="81"/>
      <c r="D333" s="35"/>
      <c r="E333" s="69"/>
      <c r="F333" s="73"/>
      <c r="G333" s="75"/>
      <c r="H333" s="65"/>
      <c r="I333" s="81"/>
      <c r="J333" s="35"/>
      <c r="K333" s="35"/>
      <c r="L333" s="74"/>
      <c r="M333" s="74"/>
      <c r="N333" s="75"/>
      <c r="O333" s="83"/>
      <c r="P333" s="6"/>
      <c r="R333" s="5"/>
      <c r="S333" s="3"/>
      <c r="T333" s="5"/>
    </row>
    <row r="334" spans="1:20" x14ac:dyDescent="0.25">
      <c r="A334" s="17" t="s">
        <v>24</v>
      </c>
      <c r="B334" s="84">
        <f>AVERAGE(B8:B332)</f>
        <v>1502.2140369230772</v>
      </c>
      <c r="C334" s="85">
        <f>AVERAGE(C21:C330)</f>
        <v>4547.555105769231</v>
      </c>
      <c r="D334" s="84">
        <f>AVERAGE(D116,D128,D140,D152,D164,D176,D188,D200,D212,D224,D236,D248,D260,D272,D284,D296,D308,D320,D332)</f>
        <v>2945.0015789473678</v>
      </c>
      <c r="E334" s="84">
        <f>AVERAGE(E18:E332)</f>
        <v>18079.593787301594</v>
      </c>
      <c r="F334" s="84">
        <f>AVERAGE(F7:F332)</f>
        <v>12916.651251533738</v>
      </c>
      <c r="G334" s="86"/>
      <c r="H334" s="84">
        <f>AVERAGE(H8:H332)</f>
        <v>1494.4568369230774</v>
      </c>
      <c r="I334" s="85">
        <f>AVERAGE(I21:I330)</f>
        <v>4483.7251634615395</v>
      </c>
      <c r="J334" s="84">
        <f>AVERAGE(J116,J128,J140,J152,J164,J176,J188,J200,J212,J224,J236,J248,J260,J272,J284,J296,J308,J320,J332)</f>
        <v>2791.7010526315794</v>
      </c>
      <c r="K334" s="84">
        <f>AVERAGE(K18:K332)</f>
        <v>17838.156660317469</v>
      </c>
      <c r="L334" s="87"/>
      <c r="M334" s="88"/>
      <c r="N334" s="88"/>
      <c r="O334" s="89">
        <f>AVERAGE(O18:O332)</f>
        <v>0.72487675614337144</v>
      </c>
      <c r="P334" s="48" t="s">
        <v>53</v>
      </c>
      <c r="R334" s="12"/>
      <c r="S334" s="12"/>
    </row>
    <row r="335" spans="1:20" ht="13.65" customHeight="1" x14ac:dyDescent="0.25">
      <c r="B335" s="66"/>
      <c r="C335" s="66"/>
      <c r="E335" s="73"/>
      <c r="F335" s="73"/>
      <c r="G335" s="75"/>
      <c r="H335" s="73"/>
      <c r="I335" s="66"/>
      <c r="J335" s="66"/>
      <c r="K335" s="73"/>
      <c r="L335" s="74"/>
      <c r="M335" s="66"/>
      <c r="N335" s="66"/>
      <c r="O335" s="76"/>
      <c r="P335" s="6"/>
    </row>
    <row r="336" spans="1:20" x14ac:dyDescent="0.25">
      <c r="A336" s="17" t="s">
        <v>63</v>
      </c>
      <c r="B336" s="84">
        <f>AVERAGE(B320,B308,B296,B284,B272)</f>
        <v>1689.1748</v>
      </c>
      <c r="C336" s="84">
        <f>AVERAGE(C318,C306,C294,C282,C270)</f>
        <v>5310.9368000000004</v>
      </c>
      <c r="D336" s="84">
        <f>AVERAGE(D320,D308,D296,D284,D272)</f>
        <v>3474.1588000000002</v>
      </c>
      <c r="E336" s="84">
        <f>AVERAGE(E320,E308,E296,E284,E272)</f>
        <v>21609.271199999999</v>
      </c>
      <c r="F336" s="84">
        <f>AVERAGE(F320,F308,F296,F284,F272)</f>
        <v>17627.369599999998</v>
      </c>
      <c r="G336" s="89"/>
      <c r="H336" s="84">
        <f>AVERAGE(H320,H308,H296,H284,H272)</f>
        <v>1802.4160000000004</v>
      </c>
      <c r="I336" s="84">
        <f>AVERAGE(I318,I306,I294,I282,I270)</f>
        <v>4220.902</v>
      </c>
      <c r="J336" s="84">
        <f>AVERAGE(J320,J308,J296,J284,J272)</f>
        <v>3371.4730000000009</v>
      </c>
      <c r="K336" s="84">
        <f>AVERAGE(K320,K308,K296,K284,K272)</f>
        <v>20990.049200000001</v>
      </c>
      <c r="L336" s="84">
        <f t="shared" ref="L336:N336" si="281">AVERAGE(L314,L302,L290,L278,L266)</f>
        <v>3.4532626588913963E-2</v>
      </c>
      <c r="M336" s="84">
        <f t="shared" si="281"/>
        <v>-1.7148245663424211E-3</v>
      </c>
      <c r="N336" s="84">
        <f t="shared" si="281"/>
        <v>-60.521599999997854</v>
      </c>
      <c r="O336" s="90">
        <f>AVERAGE(O320,O308,O296,O284,O272)</f>
        <v>0.8461395771813246</v>
      </c>
      <c r="P336" s="48" t="s">
        <v>28</v>
      </c>
      <c r="R336" s="12"/>
    </row>
    <row r="337" spans="1:19" x14ac:dyDescent="0.25">
      <c r="A337" s="40"/>
      <c r="B337" s="91"/>
      <c r="C337" s="77"/>
      <c r="D337" s="77"/>
      <c r="E337" s="66"/>
      <c r="F337" s="66"/>
      <c r="G337" s="78"/>
      <c r="H337" s="91"/>
      <c r="I337" s="77"/>
      <c r="J337" s="66"/>
      <c r="K337" s="66"/>
      <c r="L337" s="77"/>
      <c r="M337" s="77"/>
      <c r="N337" s="77"/>
      <c r="O337" s="66"/>
      <c r="P337" s="70"/>
      <c r="R337" s="12"/>
    </row>
    <row r="338" spans="1:19" x14ac:dyDescent="0.25">
      <c r="A338" t="s">
        <v>81</v>
      </c>
      <c r="B338" s="74">
        <f>B332/B331-1</f>
        <v>-8.621845857334276E-2</v>
      </c>
      <c r="C338" s="74">
        <f>C330/C327-1</f>
        <v>-2.8883618452648419E-2</v>
      </c>
      <c r="D338" s="66"/>
      <c r="E338" s="74">
        <f>E332/E331-1</f>
        <v>-1.3106548782826577E-2</v>
      </c>
      <c r="F338" s="74">
        <f>F332/F331-1</f>
        <v>-3.1650940802701033E-3</v>
      </c>
      <c r="G338" s="74"/>
      <c r="H338" s="74">
        <f>H332/H331-1</f>
        <v>-0.19385769766535421</v>
      </c>
      <c r="I338" s="74">
        <f>I330/I327-1</f>
        <v>-8.5835491107751349E-2</v>
      </c>
      <c r="J338" s="66"/>
      <c r="K338" s="74">
        <f>K332/K331-1</f>
        <v>-2.2020966660964425E-2</v>
      </c>
      <c r="L338" s="74"/>
      <c r="M338" s="80"/>
      <c r="N338" s="80"/>
      <c r="O338" s="76">
        <f>O332-O331</f>
        <v>1.3799811226296699E-2</v>
      </c>
      <c r="R338" s="23"/>
    </row>
    <row r="339" spans="1:19" x14ac:dyDescent="0.25">
      <c r="C339" s="66"/>
      <c r="D339" s="66"/>
      <c r="G339" s="74"/>
      <c r="I339" s="74"/>
      <c r="J339" s="66"/>
      <c r="L339" s="74"/>
      <c r="M339" s="80"/>
      <c r="N339" s="80"/>
      <c r="R339" s="23"/>
    </row>
    <row r="340" spans="1:19" ht="12" customHeight="1" x14ac:dyDescent="0.25">
      <c r="A340" t="s">
        <v>51</v>
      </c>
      <c r="B340" s="74">
        <f>B332/B320-1</f>
        <v>-0.16069681127734037</v>
      </c>
      <c r="C340" s="74">
        <f>C330/C318-1</f>
        <v>-9.5545209315699098E-2</v>
      </c>
      <c r="D340" s="74">
        <f>D332/D320-1</f>
        <v>-0.2051346789490176</v>
      </c>
      <c r="E340" s="74">
        <f>E332/E320-1</f>
        <v>-0.18107331272615768</v>
      </c>
      <c r="F340" s="74">
        <f>F332/F320-1</f>
        <v>-9.009809195168994E-2</v>
      </c>
      <c r="G340" s="66"/>
      <c r="H340" s="74">
        <f>H332/H320-1</f>
        <v>-0.27149550797663391</v>
      </c>
      <c r="I340" s="74">
        <f>I330/I318-1</f>
        <v>0.33549574203627563</v>
      </c>
      <c r="J340" s="74">
        <f>J332/J320-1</f>
        <v>-2.5378410276975516E-2</v>
      </c>
      <c r="K340" s="74">
        <f>K332/K320-1</f>
        <v>0.11098757170020845</v>
      </c>
      <c r="L340" s="74">
        <f t="shared" ref="L340:N340" si="282">L326/L314-1</f>
        <v>-1.1485966074009417</v>
      </c>
      <c r="M340" s="74">
        <f t="shared" si="282"/>
        <v>-2.463261600138773</v>
      </c>
      <c r="N340" s="74">
        <f t="shared" si="282"/>
        <v>-2.3347275873197848</v>
      </c>
      <c r="O340" s="76">
        <f>O332-O320</f>
        <v>-0.16122644610480696</v>
      </c>
    </row>
    <row r="341" spans="1:19" ht="12" customHeight="1" x14ac:dyDescent="0.25">
      <c r="B341" s="74"/>
      <c r="C341" s="74"/>
      <c r="D341" s="74"/>
      <c r="E341" s="74"/>
      <c r="F341" s="74"/>
      <c r="G341" s="66"/>
      <c r="H341" s="74"/>
      <c r="I341" s="74"/>
      <c r="J341" s="74"/>
      <c r="K341" s="74"/>
      <c r="L341" s="74"/>
      <c r="M341" s="74"/>
      <c r="N341" s="74"/>
      <c r="O341" s="76"/>
    </row>
    <row r="342" spans="1:19" ht="12" customHeight="1" x14ac:dyDescent="0.25">
      <c r="B342" s="7" t="s">
        <v>34</v>
      </c>
      <c r="C342" s="66"/>
      <c r="D342" s="66"/>
      <c r="E342" s="75"/>
      <c r="F342" s="92"/>
      <c r="G342" s="66"/>
      <c r="H342" s="72"/>
      <c r="I342" s="66"/>
      <c r="J342" s="66"/>
      <c r="K342" s="66"/>
      <c r="L342" s="66"/>
      <c r="M342" s="66"/>
      <c r="N342" s="66"/>
      <c r="O342" s="76"/>
    </row>
    <row r="343" spans="1:19" ht="12" customHeight="1" x14ac:dyDescent="0.25">
      <c r="B343" s="66"/>
      <c r="C343" s="66"/>
      <c r="D343" s="66"/>
      <c r="E343" s="66"/>
      <c r="F343" s="66"/>
      <c r="G343" s="79"/>
      <c r="H343" s="66"/>
      <c r="I343" s="66"/>
      <c r="J343" s="66"/>
      <c r="K343" s="66"/>
      <c r="L343" s="66"/>
      <c r="M343" s="66"/>
      <c r="N343" s="66"/>
      <c r="O343" s="76"/>
    </row>
    <row r="344" spans="1:19" ht="12" customHeight="1" x14ac:dyDescent="0.25">
      <c r="B344" s="66" t="s">
        <v>11</v>
      </c>
      <c r="C344" s="66"/>
      <c r="D344" s="66"/>
      <c r="E344" s="66"/>
      <c r="F344" s="66"/>
      <c r="G344" s="66"/>
      <c r="H344" s="66"/>
      <c r="I344" s="66"/>
      <c r="J344" s="66"/>
      <c r="K344" s="75"/>
      <c r="L344" s="66"/>
      <c r="M344" s="66"/>
      <c r="N344" s="66"/>
      <c r="O344" s="66"/>
    </row>
    <row r="345" spans="1:19" x14ac:dyDescent="0.25">
      <c r="B345" s="66" t="s">
        <v>4</v>
      </c>
      <c r="C345" s="66"/>
      <c r="D345" s="66"/>
      <c r="E345" s="75"/>
      <c r="F345" s="79"/>
      <c r="G345" s="66"/>
      <c r="H345" s="66"/>
      <c r="I345" s="66"/>
      <c r="J345" s="66"/>
      <c r="K345" s="75"/>
      <c r="L345" s="79"/>
      <c r="M345" s="66"/>
      <c r="N345" s="66"/>
      <c r="O345" s="66"/>
      <c r="P345" s="6"/>
    </row>
    <row r="346" spans="1:19" x14ac:dyDescent="0.25">
      <c r="A346" s="15"/>
      <c r="B346" s="7"/>
      <c r="C346" s="66"/>
      <c r="D346" s="7"/>
      <c r="E346" s="7"/>
      <c r="F346" s="7"/>
      <c r="G346" s="7"/>
      <c r="H346" s="7"/>
      <c r="I346" s="73"/>
      <c r="J346" s="7"/>
      <c r="K346" s="7"/>
      <c r="L346" s="66"/>
      <c r="M346" s="66"/>
      <c r="N346" s="66"/>
      <c r="O346" s="76"/>
      <c r="P346" s="6"/>
    </row>
    <row r="347" spans="1:19" x14ac:dyDescent="0.25">
      <c r="A347" s="1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"/>
    </row>
    <row r="348" spans="1:19" x14ac:dyDescent="0.25">
      <c r="A348" s="15"/>
      <c r="B348" s="66"/>
      <c r="C348" s="75"/>
      <c r="D348" s="66"/>
      <c r="E348" s="66"/>
      <c r="F348" s="66"/>
      <c r="G348" s="66"/>
      <c r="H348" s="66"/>
      <c r="I348" s="75"/>
      <c r="J348" s="66"/>
      <c r="K348" s="66"/>
      <c r="L348" s="66"/>
      <c r="M348" s="66"/>
      <c r="N348" s="66"/>
      <c r="O348" s="66"/>
      <c r="P348" s="6"/>
    </row>
    <row r="349" spans="1:19" x14ac:dyDescent="0.25">
      <c r="A349" s="15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R349" t="s">
        <v>24</v>
      </c>
      <c r="S349" t="s">
        <v>24</v>
      </c>
    </row>
    <row r="350" spans="1:19" x14ac:dyDescent="0.25">
      <c r="A350" s="66" t="s">
        <v>82</v>
      </c>
      <c r="B350" s="74">
        <f>B332/B336-1</f>
        <v>-0.15459015846080582</v>
      </c>
      <c r="C350" s="74">
        <f>C330/C336-1</f>
        <v>9.5862560443205069E-4</v>
      </c>
      <c r="D350" s="74">
        <f>D332/D336-1</f>
        <v>-0.1391208139363117</v>
      </c>
      <c r="E350" s="74">
        <f>E332/E336-1</f>
        <v>-4.7265092401635456E-2</v>
      </c>
      <c r="F350" s="74"/>
      <c r="G350" s="74"/>
      <c r="H350" s="74">
        <f>H332/H336-1</f>
        <v>-0.17611860968832915</v>
      </c>
      <c r="I350" s="74">
        <f>I330/I336-1</f>
        <v>0.43875053246912632</v>
      </c>
      <c r="J350" s="74">
        <f>J332/J336-1</f>
        <v>-1.3174656893292225E-2</v>
      </c>
      <c r="K350" s="74">
        <f>K332/K336-1</f>
        <v>0.17092707910374982</v>
      </c>
      <c r="L350" s="66"/>
      <c r="M350" s="66"/>
      <c r="N350" s="66"/>
      <c r="O350" s="80"/>
      <c r="P350" s="23"/>
      <c r="R350" s="5" t="s">
        <v>17</v>
      </c>
      <c r="S350" s="5" t="s">
        <v>17</v>
      </c>
    </row>
    <row r="351" spans="1:19" x14ac:dyDescent="0.25">
      <c r="A351" s="15"/>
      <c r="B351" s="75"/>
      <c r="C351" s="79"/>
      <c r="D351" s="75"/>
      <c r="E351" s="79"/>
      <c r="F351" s="66"/>
      <c r="G351" s="66"/>
      <c r="H351" s="75"/>
      <c r="I351" s="79"/>
      <c r="J351" s="75"/>
      <c r="K351" s="79"/>
      <c r="L351" s="66"/>
      <c r="M351" s="66"/>
      <c r="N351" s="66"/>
      <c r="O351" s="80">
        <f>STDEV(O200:O332)</f>
        <v>6.0711855418230744E-2</v>
      </c>
      <c r="P351" s="6" t="s">
        <v>90</v>
      </c>
      <c r="R351" s="5" t="s">
        <v>12</v>
      </c>
      <c r="S351" s="5" t="s">
        <v>12</v>
      </c>
    </row>
    <row r="352" spans="1:19" x14ac:dyDescent="0.25">
      <c r="A352" s="16"/>
      <c r="B352" s="66"/>
      <c r="C352" s="66"/>
      <c r="D352" s="66"/>
      <c r="E352" s="66"/>
      <c r="F352" s="66"/>
      <c r="G352" s="66"/>
      <c r="H352" s="66"/>
      <c r="I352" s="75"/>
      <c r="J352" s="66"/>
      <c r="K352" s="66"/>
      <c r="L352" s="66"/>
      <c r="M352" s="66"/>
      <c r="N352" s="66"/>
      <c r="O352" s="80">
        <f>STDEV(O152:O199)</f>
        <v>8.0308515592863783E-2</v>
      </c>
      <c r="P352" s="6" t="s">
        <v>56</v>
      </c>
      <c r="R352" s="5" t="s">
        <v>44</v>
      </c>
      <c r="S352" s="5" t="s">
        <v>38</v>
      </c>
    </row>
    <row r="353" spans="1:27" x14ac:dyDescent="0.25">
      <c r="J353" s="18"/>
      <c r="K353" s="18"/>
      <c r="L353" s="18"/>
      <c r="M353" s="18"/>
    </row>
    <row r="354" spans="1:27" x14ac:dyDescent="0.25">
      <c r="K354" s="18"/>
      <c r="L354" s="18"/>
      <c r="M354" s="18"/>
    </row>
    <row r="355" spans="1:27" x14ac:dyDescent="0.25">
      <c r="A355" t="s">
        <v>47</v>
      </c>
      <c r="K355" s="12"/>
      <c r="L355" s="12"/>
      <c r="M355" s="12"/>
      <c r="R355" s="13">
        <f>AVERAGE(R163,R175,R187,R199,R211,R223,R235,R247,R259,R271)</f>
        <v>7.9805839645224211E-2</v>
      </c>
      <c r="S355" s="13">
        <f t="shared" ref="R355:S366" si="283">AVERAGE(S163,S175,S187,S199,S211,S223,S235,S247,S259,S271)</f>
        <v>6.8580631502935196E-2</v>
      </c>
    </row>
    <row r="356" spans="1:27" x14ac:dyDescent="0.25">
      <c r="A356" t="s">
        <v>48</v>
      </c>
      <c r="K356" s="12"/>
      <c r="L356" s="12"/>
      <c r="M356" s="12"/>
      <c r="R356" s="13">
        <f t="shared" si="283"/>
        <v>7.6638822450891389E-2</v>
      </c>
      <c r="S356" s="13">
        <f t="shared" si="283"/>
        <v>8.1412242014151009E-2</v>
      </c>
    </row>
    <row r="357" spans="1:27" x14ac:dyDescent="0.25">
      <c r="A357" t="s">
        <v>49</v>
      </c>
      <c r="K357" s="12"/>
      <c r="L357" s="12"/>
      <c r="M357" s="12"/>
      <c r="R357" s="13">
        <f t="shared" si="283"/>
        <v>8.4129359913821089E-2</v>
      </c>
      <c r="S357" s="13">
        <f t="shared" si="283"/>
        <v>9.1768578645571169E-2</v>
      </c>
    </row>
    <row r="358" spans="1:27" x14ac:dyDescent="0.25">
      <c r="A358" t="s">
        <v>42</v>
      </c>
      <c r="K358" s="12"/>
      <c r="L358" s="12"/>
      <c r="M358" s="12"/>
      <c r="R358" s="13">
        <f t="shared" si="283"/>
        <v>8.0948452388712927E-2</v>
      </c>
      <c r="S358" s="13">
        <f t="shared" si="283"/>
        <v>9.7369854903461658E-2</v>
      </c>
    </row>
    <row r="359" spans="1:27" x14ac:dyDescent="0.25">
      <c r="A359" t="s">
        <v>49</v>
      </c>
      <c r="K359" s="19"/>
      <c r="L359" s="19"/>
      <c r="M359" s="12"/>
      <c r="R359" s="13">
        <f t="shared" si="283"/>
        <v>8.5058720873092103E-2</v>
      </c>
      <c r="S359" s="13">
        <f t="shared" si="283"/>
        <v>9.7765417755759892E-2</v>
      </c>
      <c r="V359" t="s">
        <v>68</v>
      </c>
    </row>
    <row r="360" spans="1:27" x14ac:dyDescent="0.25">
      <c r="A360" t="s">
        <v>47</v>
      </c>
      <c r="K360" s="12"/>
      <c r="L360" s="12"/>
      <c r="M360" s="12"/>
      <c r="R360" s="13">
        <f t="shared" si="283"/>
        <v>8.6561042270547284E-2</v>
      </c>
      <c r="S360" s="13">
        <f t="shared" si="283"/>
        <v>9.5561344273945789E-2</v>
      </c>
    </row>
    <row r="361" spans="1:27" x14ac:dyDescent="0.25">
      <c r="A361" t="s">
        <v>47</v>
      </c>
      <c r="K361" s="19"/>
      <c r="L361" s="12"/>
      <c r="M361" s="12"/>
      <c r="R361" s="13">
        <f t="shared" si="283"/>
        <v>8.2372796203365101E-2</v>
      </c>
      <c r="S361" s="13">
        <f t="shared" si="283"/>
        <v>9.024409644730183E-2</v>
      </c>
      <c r="V361" s="54" t="s">
        <v>64</v>
      </c>
      <c r="W361" s="38" t="s">
        <v>67</v>
      </c>
      <c r="X361" s="25"/>
      <c r="Y361" s="54" t="s">
        <v>64</v>
      </c>
      <c r="Z361" s="38" t="s">
        <v>67</v>
      </c>
      <c r="AA361" s="25"/>
    </row>
    <row r="362" spans="1:27" x14ac:dyDescent="0.25">
      <c r="A362" t="s">
        <v>42</v>
      </c>
      <c r="K362" s="12"/>
      <c r="L362" s="12"/>
      <c r="M362" s="12"/>
      <c r="R362" s="13">
        <f t="shared" si="283"/>
        <v>9.285069997368256E-2</v>
      </c>
      <c r="S362" s="13">
        <f t="shared" si="283"/>
        <v>9.4916559617790067E-2</v>
      </c>
      <c r="V362" s="39"/>
      <c r="W362" s="40"/>
      <c r="X362" s="41"/>
      <c r="Y362" s="39"/>
      <c r="Z362" s="40"/>
      <c r="AA362" s="41"/>
    </row>
    <row r="363" spans="1:27" x14ac:dyDescent="0.25">
      <c r="A363" t="s">
        <v>70</v>
      </c>
      <c r="K363" s="12"/>
      <c r="L363" s="12"/>
      <c r="M363" s="12"/>
      <c r="R363" s="13">
        <f t="shared" si="283"/>
        <v>8.7287588283694789E-2</v>
      </c>
      <c r="S363" s="13">
        <f t="shared" si="283"/>
        <v>7.6230479223896766E-2</v>
      </c>
      <c r="V363" s="55">
        <f>SUM(R361:R363)</f>
        <v>0.26251108446074245</v>
      </c>
      <c r="W363" s="56">
        <f>SUM(S361:S363)</f>
        <v>0.26139113528898866</v>
      </c>
      <c r="X363" s="41" t="s">
        <v>1</v>
      </c>
      <c r="Y363" s="55">
        <f>R363</f>
        <v>8.7287588283694789E-2</v>
      </c>
      <c r="Z363" s="56">
        <f>S363</f>
        <v>7.6230479223896766E-2</v>
      </c>
      <c r="AA363" s="41" t="s">
        <v>49</v>
      </c>
    </row>
    <row r="364" spans="1:27" x14ac:dyDescent="0.25">
      <c r="A364" t="s">
        <v>71</v>
      </c>
      <c r="K364" s="12"/>
      <c r="L364" s="12"/>
      <c r="M364" s="12"/>
      <c r="R364" s="13">
        <f t="shared" si="283"/>
        <v>9.1995507987694569E-2</v>
      </c>
      <c r="S364" s="13">
        <f t="shared" si="283"/>
        <v>6.9777564447637497E-2</v>
      </c>
      <c r="V364" s="39"/>
      <c r="W364" s="40"/>
      <c r="X364" s="41"/>
      <c r="Y364" s="39"/>
      <c r="Z364" s="40"/>
      <c r="AA364" s="41"/>
    </row>
    <row r="365" spans="1:27" x14ac:dyDescent="0.25">
      <c r="A365" t="s">
        <v>72</v>
      </c>
      <c r="K365" s="12"/>
      <c r="L365" s="12"/>
      <c r="M365" s="12"/>
      <c r="R365" s="13">
        <f t="shared" si="283"/>
        <v>7.8882858579472234E-2</v>
      </c>
      <c r="S365" s="13">
        <f t="shared" si="283"/>
        <v>7.0373727808178535E-2</v>
      </c>
      <c r="V365" s="39"/>
      <c r="W365" s="40"/>
      <c r="X365" s="41"/>
      <c r="Y365" s="39"/>
      <c r="Z365" s="40"/>
      <c r="AA365" s="41"/>
    </row>
    <row r="366" spans="1:27" x14ac:dyDescent="0.25">
      <c r="A366" t="s">
        <v>73</v>
      </c>
      <c r="K366" s="12"/>
      <c r="L366" s="12"/>
      <c r="M366" s="12"/>
      <c r="R366" s="13">
        <f t="shared" si="283"/>
        <v>7.3468311429801758E-2</v>
      </c>
      <c r="S366" s="13">
        <f t="shared" si="283"/>
        <v>6.5999503359370632E-2</v>
      </c>
      <c r="V366" s="55">
        <f>SUM(R364:R366)</f>
        <v>0.24434667799696858</v>
      </c>
      <c r="W366" s="56">
        <f>SUM(S364:S366)</f>
        <v>0.20615079561518665</v>
      </c>
      <c r="X366" s="41" t="s">
        <v>1</v>
      </c>
      <c r="Y366" s="55">
        <f>R366</f>
        <v>7.3468311429801758E-2</v>
      </c>
      <c r="Z366" s="56">
        <f>S366</f>
        <v>6.5999503359370632E-2</v>
      </c>
      <c r="AA366" s="41" t="s">
        <v>49</v>
      </c>
    </row>
    <row r="367" spans="1:27" x14ac:dyDescent="0.25">
      <c r="R367" s="13"/>
      <c r="S367" s="13"/>
      <c r="V367" s="39"/>
      <c r="W367" s="40"/>
      <c r="X367" s="41"/>
      <c r="Y367" s="39"/>
      <c r="Z367" s="40"/>
      <c r="AA367" s="41"/>
    </row>
    <row r="368" spans="1:27" x14ac:dyDescent="0.25">
      <c r="R368" s="13">
        <f>SUM(R355:R366)</f>
        <v>1</v>
      </c>
      <c r="S368" s="13">
        <f>SUM(S355:S366)</f>
        <v>1</v>
      </c>
      <c r="V368" s="57">
        <f>V366-V363</f>
        <v>-1.8164406463773874E-2</v>
      </c>
      <c r="W368" s="47">
        <f>W366-W363</f>
        <v>-5.5240339673802014E-2</v>
      </c>
      <c r="X368" s="42" t="s">
        <v>1</v>
      </c>
      <c r="Y368" s="57">
        <f>Y366-Y363</f>
        <v>-1.3819276853893031E-2</v>
      </c>
      <c r="Z368" s="47">
        <f>Z366-Z363</f>
        <v>-1.0230975864526135E-2</v>
      </c>
      <c r="AA368" s="42" t="s">
        <v>49</v>
      </c>
    </row>
    <row r="369" spans="10:19" x14ac:dyDescent="0.25">
      <c r="R369" s="13"/>
      <c r="S369" s="13"/>
    </row>
    <row r="370" spans="10:19" x14ac:dyDescent="0.25">
      <c r="R370" s="13"/>
      <c r="S370" s="13"/>
    </row>
    <row r="374" spans="10:19" x14ac:dyDescent="0.25">
      <c r="J374" s="3"/>
      <c r="K374" s="3"/>
    </row>
    <row r="375" spans="10:19" x14ac:dyDescent="0.25">
      <c r="J375" s="3"/>
      <c r="K375" s="3"/>
    </row>
    <row r="376" spans="10:19" x14ac:dyDescent="0.25">
      <c r="J376" s="3"/>
      <c r="K376" s="3"/>
    </row>
    <row r="377" spans="10:19" x14ac:dyDescent="0.25">
      <c r="J377" s="3"/>
      <c r="K377" s="3"/>
    </row>
    <row r="378" spans="10:19" x14ac:dyDescent="0.25">
      <c r="J378" s="3"/>
      <c r="K378" s="3"/>
    </row>
    <row r="379" spans="10:19" x14ac:dyDescent="0.25">
      <c r="J379" s="3"/>
      <c r="K379" s="3"/>
    </row>
    <row r="380" spans="10:19" x14ac:dyDescent="0.25">
      <c r="J380" s="3"/>
      <c r="K380" s="3"/>
    </row>
    <row r="381" spans="10:19" x14ac:dyDescent="0.25">
      <c r="J381" s="3"/>
      <c r="K381" s="3"/>
    </row>
    <row r="382" spans="10:19" x14ac:dyDescent="0.25">
      <c r="J382" s="3"/>
      <c r="K382" s="3"/>
    </row>
    <row r="383" spans="10:19" x14ac:dyDescent="0.25">
      <c r="J383" s="3"/>
      <c r="K383" s="3"/>
    </row>
    <row r="384" spans="10:19" x14ac:dyDescent="0.25">
      <c r="J384" s="3"/>
      <c r="K384" s="3"/>
    </row>
    <row r="385" spans="10:10" x14ac:dyDescent="0.25">
      <c r="J385" s="3"/>
    </row>
  </sheetData>
  <sheetProtection algorithmName="SHA-512" hashValue="l25xQn38AiKlBPlUm+DpEEy8rWyMkoIMgL5ftxZV9Y9rGGYh4Z4UIif0WcHukCB4eJH8vpKxpv3PDyJoY61I1g==" saltValue="Pc4C02GZxIfg9kdwzxjSeg==" spinCount="100000" sheet="1" objects="1" scenarios="1"/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landscape"/>
  <headerFooter>
    <oddHeader>&amp;L&amp;G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</vt:lpstr>
      <vt:lpstr>production</vt:lpstr>
      <vt:lpstr>purch</vt:lpstr>
      <vt:lpstr>inventory</vt:lpstr>
      <vt:lpstr>inv 2 sales</vt:lpstr>
      <vt:lpstr>data</vt:lpstr>
      <vt:lpstr>data!Print_Area</vt:lpstr>
      <vt:lpstr>report!Print_Area</vt:lpstr>
      <vt:lpstr>data!Print_Titles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Debbie Corallo</cp:lastModifiedBy>
  <cp:lastPrinted>2014-03-26T15:37:11Z</cp:lastPrinted>
  <dcterms:created xsi:type="dcterms:W3CDTF">2001-12-23T14:07:27Z</dcterms:created>
  <dcterms:modified xsi:type="dcterms:W3CDTF">2014-03-26T15:47:35Z</dcterms:modified>
</cp:coreProperties>
</file>